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Белкамнефть\280826 ДН 1\"/>
    </mc:Choice>
  </mc:AlternateContent>
  <xr:revisionPtr revIDLastSave="0" documentId="13_ncr:1_{D3E09A27-6F34-48B0-BD35-33C8CFF291D1}" xr6:coauthVersionLast="47" xr6:coauthVersionMax="47" xr10:uidLastSave="{00000000-0000-0000-0000-000000000000}"/>
  <bookViews>
    <workbookView xWindow="-110" yWindow="-110" windowWidth="25820" windowHeight="14020" tabRatio="580" xr2:uid="{00000000-000D-0000-FFFF-FFFF00000000}"/>
  </bookViews>
  <sheets>
    <sheet name="3.1.1" sheetId="19" r:id="rId1"/>
    <sheet name="3.1.2" sheetId="20" r:id="rId2"/>
    <sheet name="3.1.3" sheetId="21" r:id="rId3"/>
    <sheet name="3.2" sheetId="18" r:id="rId4"/>
  </sheets>
  <definedNames>
    <definedName name="_xlnm._FilterDatabase" localSheetId="0" hidden="1">'3.1.1'!$A$6:$X$34</definedName>
    <definedName name="_xlnm._FilterDatabase" localSheetId="1" hidden="1">'3.1.2'!$A$6:$AH$33</definedName>
    <definedName name="_xlnm._FilterDatabase" localSheetId="2" hidden="1">'3.1.3'!$A$6:$AH$36</definedName>
    <definedName name="_xlnm.Database">#REF!</definedName>
    <definedName name="_xlnm.Print_Area" localSheetId="3">'3.2'!$A$2:$F$129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20" l="1"/>
  <c r="AB31" i="21" l="1"/>
  <c r="E32" i="21" l="1"/>
  <c r="F32" i="21" s="1"/>
  <c r="I30" i="19"/>
  <c r="E29" i="20"/>
  <c r="K30" i="19" l="1"/>
  <c r="G32" i="21"/>
  <c r="I29" i="20"/>
  <c r="I32" i="21" l="1"/>
  <c r="K32" i="21" s="1"/>
  <c r="M32" i="21" s="1"/>
  <c r="O32" i="21" s="1"/>
  <c r="Q32" i="21" s="1"/>
  <c r="S32" i="21" s="1"/>
  <c r="U32" i="21" s="1"/>
  <c r="W32" i="21" s="1"/>
  <c r="Y32" i="21" s="1"/>
  <c r="AA32" i="21" s="1"/>
  <c r="K29" i="20"/>
  <c r="M29" i="20" s="1"/>
  <c r="O29" i="20" s="1"/>
  <c r="Q29" i="20" l="1"/>
  <c r="S29" i="20" l="1"/>
  <c r="U29" i="20" s="1"/>
  <c r="W29" i="20" s="1"/>
  <c r="Y29" i="20" l="1"/>
  <c r="AA29" i="20" s="1"/>
  <c r="X31" i="21" l="1"/>
  <c r="X25" i="21"/>
  <c r="V32" i="21"/>
  <c r="T32" i="21"/>
  <c r="R32" i="21"/>
  <c r="L25" i="21"/>
  <c r="L31" i="21"/>
  <c r="P32" i="21"/>
  <c r="N32" i="21"/>
  <c r="L32" i="21"/>
  <c r="J32" i="21"/>
  <c r="H32" i="21"/>
  <c r="AB29" i="20"/>
  <c r="R29" i="20"/>
  <c r="P29" i="20"/>
  <c r="N29" i="20"/>
  <c r="L29" i="20"/>
  <c r="F29" i="20"/>
  <c r="L28" i="20"/>
  <c r="L22" i="20"/>
  <c r="X29" i="20"/>
  <c r="J29" i="20"/>
  <c r="H29" i="20"/>
  <c r="W21" i="20"/>
  <c r="S21" i="20"/>
  <c r="O21" i="20"/>
  <c r="K21" i="20"/>
  <c r="W14" i="20"/>
  <c r="S11" i="20"/>
  <c r="O11" i="20"/>
  <c r="K11" i="20"/>
  <c r="F18" i="20"/>
  <c r="X16" i="20"/>
  <c r="X15" i="20"/>
  <c r="AC12" i="20"/>
  <c r="L13" i="20"/>
  <c r="L12" i="20"/>
  <c r="AC28" i="20"/>
  <c r="AC22" i="20"/>
  <c r="AC16" i="20"/>
  <c r="AC15" i="20"/>
  <c r="AC9" i="20"/>
  <c r="T10" i="20"/>
  <c r="T9" i="20"/>
  <c r="S8" i="20"/>
  <c r="L9" i="20"/>
  <c r="L10" i="20"/>
  <c r="K8" i="20"/>
  <c r="J30" i="19"/>
  <c r="L30" i="19" s="1"/>
  <c r="H17" i="19"/>
  <c r="F17" i="19"/>
  <c r="F14" i="19"/>
  <c r="I27" i="19"/>
  <c r="I26" i="19" s="1"/>
  <c r="G27" i="19"/>
  <c r="H27" i="19" s="1"/>
  <c r="E27" i="19"/>
  <c r="J16" i="19"/>
  <c r="J15" i="19"/>
  <c r="E24" i="19"/>
  <c r="G24" i="19"/>
  <c r="H24" i="19" s="1"/>
  <c r="H23" i="19" s="1"/>
  <c r="I24" i="19"/>
  <c r="J24" i="19" s="1"/>
  <c r="J23" i="19" s="1"/>
  <c r="K19" i="19"/>
  <c r="K18" i="19"/>
  <c r="K16" i="19"/>
  <c r="K15" i="19"/>
  <c r="K13" i="19"/>
  <c r="K12" i="19"/>
  <c r="K10" i="19"/>
  <c r="K9" i="19"/>
  <c r="I22" i="19"/>
  <c r="J22" i="19" s="1"/>
  <c r="J21" i="19" s="1"/>
  <c r="G22" i="19"/>
  <c r="H22" i="19" s="1"/>
  <c r="H21" i="19" s="1"/>
  <c r="E22" i="19"/>
  <c r="I17" i="19"/>
  <c r="J19" i="19"/>
  <c r="L19" i="19" s="1"/>
  <c r="J18" i="19"/>
  <c r="L18" i="19" s="1"/>
  <c r="J13" i="19"/>
  <c r="J12" i="19"/>
  <c r="J10" i="19"/>
  <c r="J9" i="19"/>
  <c r="I8" i="19"/>
  <c r="I14" i="19"/>
  <c r="G14" i="19"/>
  <c r="E14" i="19"/>
  <c r="G17" i="19"/>
  <c r="E17" i="19"/>
  <c r="I11" i="19"/>
  <c r="G11" i="19"/>
  <c r="E11" i="19"/>
  <c r="G8" i="19"/>
  <c r="E8" i="19"/>
  <c r="Q8" i="20"/>
  <c r="H13" i="19"/>
  <c r="H12" i="19"/>
  <c r="F13" i="19"/>
  <c r="F12" i="19"/>
  <c r="F22" i="19" l="1"/>
  <c r="F21" i="19" s="1"/>
  <c r="L21" i="19" s="1"/>
  <c r="E29" i="19"/>
  <c r="G29" i="19"/>
  <c r="G28" i="19" s="1"/>
  <c r="I29" i="19"/>
  <c r="J29" i="19" s="1"/>
  <c r="T29" i="20"/>
  <c r="V29" i="20"/>
  <c r="Z29" i="20"/>
  <c r="AC29" i="20"/>
  <c r="L11" i="20"/>
  <c r="X14" i="20"/>
  <c r="L8" i="20"/>
  <c r="T8" i="20"/>
  <c r="H11" i="19"/>
  <c r="J14" i="19"/>
  <c r="F11" i="19"/>
  <c r="J11" i="19"/>
  <c r="H20" i="19"/>
  <c r="K24" i="19"/>
  <c r="J20" i="19"/>
  <c r="E28" i="19"/>
  <c r="K27" i="19"/>
  <c r="F27" i="19"/>
  <c r="J27" i="19"/>
  <c r="E26" i="19"/>
  <c r="G26" i="19"/>
  <c r="E21" i="19"/>
  <c r="G21" i="19"/>
  <c r="I21" i="19"/>
  <c r="K11" i="19"/>
  <c r="F24" i="19"/>
  <c r="L12" i="19"/>
  <c r="L13" i="19"/>
  <c r="K17" i="19"/>
  <c r="I7" i="19"/>
  <c r="J17" i="19"/>
  <c r="L17" i="19" s="1"/>
  <c r="J8" i="19"/>
  <c r="K22" i="19"/>
  <c r="E7" i="19"/>
  <c r="G7" i="19"/>
  <c r="K8" i="19"/>
  <c r="K14" i="19"/>
  <c r="L22" i="19" l="1"/>
  <c r="F29" i="19"/>
  <c r="J31" i="19"/>
  <c r="K29" i="19"/>
  <c r="H29" i="19"/>
  <c r="AD29" i="20"/>
  <c r="I28" i="19"/>
  <c r="K28" i="19" s="1"/>
  <c r="L11" i="19"/>
  <c r="F28" i="19"/>
  <c r="K26" i="19"/>
  <c r="L27" i="19"/>
  <c r="L24" i="19"/>
  <c r="F23" i="19"/>
  <c r="K7" i="19"/>
  <c r="G17" i="21"/>
  <c r="E17" i="21"/>
  <c r="G14" i="21"/>
  <c r="E14" i="21"/>
  <c r="G11" i="21"/>
  <c r="F8" i="21"/>
  <c r="AC32" i="21"/>
  <c r="P25" i="21"/>
  <c r="W24" i="21"/>
  <c r="X24" i="21" s="1"/>
  <c r="O24" i="21"/>
  <c r="P24" i="21" s="1"/>
  <c r="P23" i="21" s="1"/>
  <c r="K24" i="21"/>
  <c r="L24" i="21" s="1"/>
  <c r="K17" i="21"/>
  <c r="G24" i="21"/>
  <c r="J19" i="21"/>
  <c r="H19" i="21"/>
  <c r="F19" i="21"/>
  <c r="J18" i="21"/>
  <c r="H18" i="21"/>
  <c r="F18" i="21"/>
  <c r="I17" i="21"/>
  <c r="P19" i="21"/>
  <c r="P18" i="21"/>
  <c r="P13" i="21"/>
  <c r="P12" i="21"/>
  <c r="X19" i="21"/>
  <c r="X18" i="21"/>
  <c r="X13" i="21"/>
  <c r="X12" i="21"/>
  <c r="W17" i="21"/>
  <c r="W11" i="21"/>
  <c r="AC19" i="21"/>
  <c r="AB19" i="21"/>
  <c r="AB17" i="21" s="1"/>
  <c r="Z19" i="21"/>
  <c r="Z17" i="21" s="1"/>
  <c r="R19" i="21"/>
  <c r="N19" i="21"/>
  <c r="L19" i="21"/>
  <c r="AC18" i="21"/>
  <c r="R18" i="21"/>
  <c r="N18" i="21"/>
  <c r="L18" i="21"/>
  <c r="AA17" i="21"/>
  <c r="Y17" i="21"/>
  <c r="V17" i="21"/>
  <c r="U17" i="21"/>
  <c r="T17" i="21"/>
  <c r="S17" i="21"/>
  <c r="Q17" i="21"/>
  <c r="O17" i="21"/>
  <c r="M17" i="21"/>
  <c r="K14" i="21"/>
  <c r="L16" i="21"/>
  <c r="L15" i="21"/>
  <c r="AB32" i="21"/>
  <c r="Z32" i="21"/>
  <c r="X32" i="21"/>
  <c r="AC31" i="21"/>
  <c r="Z31" i="21"/>
  <c r="V31" i="21"/>
  <c r="T31" i="21"/>
  <c r="R31" i="21"/>
  <c r="P31" i="21"/>
  <c r="N31" i="21"/>
  <c r="J31" i="21"/>
  <c r="H31" i="21"/>
  <c r="F31" i="21"/>
  <c r="V30" i="21"/>
  <c r="V29" i="21" s="1"/>
  <c r="S30" i="21"/>
  <c r="S29" i="21" s="1"/>
  <c r="R30" i="21"/>
  <c r="R29" i="21" s="1"/>
  <c r="N30" i="21"/>
  <c r="N29" i="21" s="1"/>
  <c r="J30" i="21"/>
  <c r="J29" i="21" s="1"/>
  <c r="F30" i="21"/>
  <c r="F29" i="21" s="1"/>
  <c r="AB29" i="21"/>
  <c r="AA29" i="21"/>
  <c r="Z29" i="21"/>
  <c r="Y29" i="21"/>
  <c r="U29" i="21"/>
  <c r="Q29" i="21"/>
  <c r="M29" i="21"/>
  <c r="I29" i="21"/>
  <c r="E29" i="21"/>
  <c r="V28" i="21"/>
  <c r="V27" i="21" s="1"/>
  <c r="R28" i="21"/>
  <c r="R27" i="21" s="1"/>
  <c r="N28" i="21"/>
  <c r="N27" i="21" s="1"/>
  <c r="J28" i="21"/>
  <c r="J27" i="21" s="1"/>
  <c r="F28" i="21"/>
  <c r="F27" i="21" s="1"/>
  <c r="AB27" i="21"/>
  <c r="AA27" i="21"/>
  <c r="Z27" i="21"/>
  <c r="Y27" i="21"/>
  <c r="U27" i="21"/>
  <c r="Q27" i="21"/>
  <c r="M27" i="21"/>
  <c r="I27" i="21"/>
  <c r="E27" i="21"/>
  <c r="AC25" i="21"/>
  <c r="AB25" i="21"/>
  <c r="AB23" i="21" s="1"/>
  <c r="Z25" i="21"/>
  <c r="Z23" i="21" s="1"/>
  <c r="V25" i="21"/>
  <c r="T25" i="21"/>
  <c r="R25" i="21"/>
  <c r="N25" i="21"/>
  <c r="J25" i="21"/>
  <c r="H25" i="21"/>
  <c r="F25" i="21"/>
  <c r="V24" i="21"/>
  <c r="S24" i="21"/>
  <c r="T24" i="21" s="1"/>
  <c r="R24" i="21"/>
  <c r="N24" i="21"/>
  <c r="J24" i="21"/>
  <c r="F24" i="21"/>
  <c r="AA23" i="21"/>
  <c r="Y23" i="21"/>
  <c r="U23" i="21"/>
  <c r="Q23" i="21"/>
  <c r="M23" i="21"/>
  <c r="I23" i="21"/>
  <c r="E23" i="21"/>
  <c r="V22" i="21"/>
  <c r="N22" i="21"/>
  <c r="N21" i="21" s="1"/>
  <c r="J22" i="21"/>
  <c r="J21" i="21" s="1"/>
  <c r="AB21" i="21"/>
  <c r="AA21" i="21"/>
  <c r="Z21" i="21"/>
  <c r="Y21" i="21"/>
  <c r="U21" i="21"/>
  <c r="R21" i="21"/>
  <c r="Q21" i="21"/>
  <c r="M21" i="21"/>
  <c r="I21" i="21"/>
  <c r="F21" i="21"/>
  <c r="E21" i="21"/>
  <c r="AC16" i="21"/>
  <c r="AB16" i="21"/>
  <c r="AB14" i="21" s="1"/>
  <c r="Z16" i="21"/>
  <c r="Z14" i="21" s="1"/>
  <c r="X16" i="21"/>
  <c r="R16" i="21"/>
  <c r="P16" i="21"/>
  <c r="N16" i="21"/>
  <c r="J16" i="21"/>
  <c r="H16" i="21"/>
  <c r="F16" i="21"/>
  <c r="AC15" i="21"/>
  <c r="X15" i="21"/>
  <c r="R15" i="21"/>
  <c r="P15" i="21"/>
  <c r="N15" i="21"/>
  <c r="J15" i="21"/>
  <c r="H15" i="21"/>
  <c r="F15" i="21"/>
  <c r="AA14" i="21"/>
  <c r="Y14" i="21"/>
  <c r="W14" i="21"/>
  <c r="V14" i="21"/>
  <c r="U14" i="21"/>
  <c r="T14" i="21"/>
  <c r="S14" i="21"/>
  <c r="Q14" i="21"/>
  <c r="O14" i="21"/>
  <c r="M14" i="21"/>
  <c r="I14" i="21"/>
  <c r="AA13" i="21"/>
  <c r="AB13" i="21" s="1"/>
  <c r="AB11" i="21" s="1"/>
  <c r="Y13" i="21"/>
  <c r="Z13" i="21" s="1"/>
  <c r="Z11" i="21" s="1"/>
  <c r="U13" i="21"/>
  <c r="U11" i="21" s="1"/>
  <c r="T13" i="21"/>
  <c r="Q13" i="21"/>
  <c r="Q11" i="21" s="1"/>
  <c r="N13" i="21"/>
  <c r="L13" i="21"/>
  <c r="I13" i="21"/>
  <c r="J13" i="21" s="1"/>
  <c r="H13" i="21"/>
  <c r="E13" i="21"/>
  <c r="AC12" i="21"/>
  <c r="T12" i="21"/>
  <c r="N12" i="21"/>
  <c r="L12" i="21"/>
  <c r="J12" i="21"/>
  <c r="H12" i="21"/>
  <c r="F12" i="21"/>
  <c r="Y11" i="21"/>
  <c r="V11" i="21"/>
  <c r="S11" i="21"/>
  <c r="R11" i="21"/>
  <c r="O11" i="21"/>
  <c r="M11" i="21"/>
  <c r="K11" i="21"/>
  <c r="AA10" i="21"/>
  <c r="AB10" i="21" s="1"/>
  <c r="Z10" i="21"/>
  <c r="W10" i="21"/>
  <c r="X10" i="21" s="1"/>
  <c r="U10" i="21"/>
  <c r="U8" i="21" s="1"/>
  <c r="Q10" i="21"/>
  <c r="Q8" i="21" s="1"/>
  <c r="P10" i="21"/>
  <c r="N10" i="21"/>
  <c r="L10" i="21"/>
  <c r="I10" i="21"/>
  <c r="J10" i="21" s="1"/>
  <c r="H10" i="21"/>
  <c r="E10" i="21"/>
  <c r="AC9" i="21"/>
  <c r="X9" i="21"/>
  <c r="P9" i="21"/>
  <c r="N9" i="21"/>
  <c r="L9" i="21"/>
  <c r="J9" i="21"/>
  <c r="H9" i="21"/>
  <c r="Y8" i="21"/>
  <c r="V8" i="21"/>
  <c r="T8" i="21"/>
  <c r="S8" i="21"/>
  <c r="R8" i="21"/>
  <c r="O8" i="21"/>
  <c r="M8" i="21"/>
  <c r="K8" i="21"/>
  <c r="G8" i="21"/>
  <c r="AC5" i="21"/>
  <c r="P21" i="20"/>
  <c r="X28" i="20"/>
  <c r="X22" i="20"/>
  <c r="H28" i="20"/>
  <c r="H22" i="20"/>
  <c r="X21" i="20"/>
  <c r="L21" i="20"/>
  <c r="G27" i="20"/>
  <c r="G21" i="20"/>
  <c r="T13" i="20"/>
  <c r="T12" i="20"/>
  <c r="P13" i="20"/>
  <c r="P12" i="20"/>
  <c r="G8" i="20"/>
  <c r="AB28" i="20"/>
  <c r="Z28" i="20"/>
  <c r="V28" i="20"/>
  <c r="T28" i="20"/>
  <c r="R28" i="20"/>
  <c r="P28" i="20"/>
  <c r="N28" i="20"/>
  <c r="J28" i="20"/>
  <c r="F28" i="20"/>
  <c r="AB26" i="20"/>
  <c r="Z26" i="20"/>
  <c r="V27" i="20"/>
  <c r="V26" i="20" s="1"/>
  <c r="R27" i="20"/>
  <c r="R26" i="20" s="1"/>
  <c r="N27" i="20"/>
  <c r="N26" i="20" s="1"/>
  <c r="J27" i="20"/>
  <c r="J26" i="20" s="1"/>
  <c r="F27" i="20"/>
  <c r="F26" i="20" s="1"/>
  <c r="AA26" i="20"/>
  <c r="Y26" i="20"/>
  <c r="U26" i="20"/>
  <c r="Q26" i="20"/>
  <c r="M26" i="20"/>
  <c r="I26" i="20"/>
  <c r="E26" i="20"/>
  <c r="Z24" i="20"/>
  <c r="V25" i="20"/>
  <c r="V24" i="20" s="1"/>
  <c r="R25" i="20"/>
  <c r="R24" i="20" s="1"/>
  <c r="N25" i="20"/>
  <c r="N24" i="20" s="1"/>
  <c r="J25" i="20"/>
  <c r="J24" i="20" s="1"/>
  <c r="F25" i="20"/>
  <c r="AB24" i="20"/>
  <c r="AA24" i="20"/>
  <c r="Y24" i="20"/>
  <c r="U24" i="20"/>
  <c r="Q24" i="20"/>
  <c r="M24" i="20"/>
  <c r="I24" i="20"/>
  <c r="E24" i="20"/>
  <c r="AB22" i="20"/>
  <c r="AB20" i="20" s="1"/>
  <c r="Z22" i="20"/>
  <c r="Z20" i="20" s="1"/>
  <c r="V22" i="20"/>
  <c r="T22" i="20"/>
  <c r="R22" i="20"/>
  <c r="P22" i="20"/>
  <c r="N22" i="20"/>
  <c r="J22" i="20"/>
  <c r="F22" i="20"/>
  <c r="V21" i="20"/>
  <c r="R21" i="20"/>
  <c r="N21" i="20"/>
  <c r="J21" i="20"/>
  <c r="F21" i="20"/>
  <c r="AA20" i="20"/>
  <c r="Y20" i="20"/>
  <c r="U20" i="20"/>
  <c r="Q20" i="20"/>
  <c r="M20" i="20"/>
  <c r="I20" i="20"/>
  <c r="E20" i="20"/>
  <c r="AB18" i="20"/>
  <c r="Z18" i="20"/>
  <c r="V19" i="20"/>
  <c r="R18" i="20"/>
  <c r="N19" i="20"/>
  <c r="N18" i="20" s="1"/>
  <c r="J19" i="20"/>
  <c r="J18" i="20" s="1"/>
  <c r="AA18" i="20"/>
  <c r="Y18" i="20"/>
  <c r="U18" i="20"/>
  <c r="Q18" i="20"/>
  <c r="M18" i="20"/>
  <c r="I18" i="20"/>
  <c r="E18" i="20"/>
  <c r="AB16" i="20"/>
  <c r="Z16" i="20"/>
  <c r="R16" i="20"/>
  <c r="P16" i="20"/>
  <c r="N16" i="20"/>
  <c r="L16" i="20"/>
  <c r="J16" i="20"/>
  <c r="H16" i="20"/>
  <c r="F16" i="20"/>
  <c r="V14" i="20"/>
  <c r="R15" i="20"/>
  <c r="P15" i="20"/>
  <c r="N15" i="20"/>
  <c r="L15" i="20"/>
  <c r="J15" i="20"/>
  <c r="H15" i="20"/>
  <c r="F15" i="20"/>
  <c r="AA14" i="20"/>
  <c r="Y14" i="20"/>
  <c r="U14" i="20"/>
  <c r="S14" i="20"/>
  <c r="Q14" i="20"/>
  <c r="O14" i="20"/>
  <c r="M14" i="20"/>
  <c r="K14" i="20"/>
  <c r="I14" i="20"/>
  <c r="G14" i="20"/>
  <c r="E14" i="20"/>
  <c r="AA13" i="20"/>
  <c r="AB13" i="20" s="1"/>
  <c r="Y13" i="20"/>
  <c r="Z13" i="20" s="1"/>
  <c r="W13" i="20"/>
  <c r="X13" i="20" s="1"/>
  <c r="U13" i="20"/>
  <c r="U11" i="20" s="1"/>
  <c r="Q13" i="20"/>
  <c r="Q11" i="20" s="1"/>
  <c r="N13" i="20"/>
  <c r="I13" i="20"/>
  <c r="J13" i="20" s="1"/>
  <c r="H13" i="20"/>
  <c r="E13" i="20"/>
  <c r="X12" i="20"/>
  <c r="N12" i="20"/>
  <c r="J12" i="20"/>
  <c r="H12" i="20"/>
  <c r="F12" i="20"/>
  <c r="M11" i="20"/>
  <c r="G11" i="20"/>
  <c r="AA10" i="20"/>
  <c r="AB10" i="20" s="1"/>
  <c r="Z10" i="20"/>
  <c r="W10" i="20"/>
  <c r="V8" i="20"/>
  <c r="U10" i="20"/>
  <c r="U8" i="20" s="1"/>
  <c r="R8" i="20"/>
  <c r="P10" i="20"/>
  <c r="N10" i="20"/>
  <c r="I10" i="20"/>
  <c r="E10" i="20"/>
  <c r="X9" i="20"/>
  <c r="P9" i="20"/>
  <c r="N9" i="20"/>
  <c r="Y8" i="20"/>
  <c r="O8" i="20"/>
  <c r="O27" i="20" s="1"/>
  <c r="O26" i="20" s="1"/>
  <c r="M8" i="20"/>
  <c r="AC5" i="20"/>
  <c r="K5" i="19"/>
  <c r="H16" i="19"/>
  <c r="L16" i="19" s="1"/>
  <c r="H15" i="19"/>
  <c r="H9" i="19"/>
  <c r="H10" i="19"/>
  <c r="F10" i="19"/>
  <c r="F9" i="19"/>
  <c r="Z8" i="21" l="1"/>
  <c r="H8" i="21"/>
  <c r="J8" i="21"/>
  <c r="L8" i="21"/>
  <c r="N8" i="21"/>
  <c r="O30" i="21"/>
  <c r="P30" i="21" s="1"/>
  <c r="P29" i="21" s="1"/>
  <c r="X20" i="20"/>
  <c r="L29" i="19"/>
  <c r="K7" i="20"/>
  <c r="K19" i="20" s="1"/>
  <c r="L19" i="20" s="1"/>
  <c r="K27" i="20"/>
  <c r="G30" i="21"/>
  <c r="K30" i="21"/>
  <c r="L30" i="21" s="1"/>
  <c r="L29" i="21" s="1"/>
  <c r="S7" i="20"/>
  <c r="S25" i="20" s="1"/>
  <c r="S24" i="20" s="1"/>
  <c r="S27" i="20"/>
  <c r="S26" i="20" s="1"/>
  <c r="H14" i="21"/>
  <c r="N14" i="21"/>
  <c r="P14" i="21"/>
  <c r="X14" i="21"/>
  <c r="F14" i="21"/>
  <c r="N17" i="21"/>
  <c r="F31" i="19"/>
  <c r="R17" i="21"/>
  <c r="H24" i="21"/>
  <c r="H23" i="21" s="1"/>
  <c r="E8" i="21"/>
  <c r="E11" i="21"/>
  <c r="H17" i="21"/>
  <c r="P11" i="21"/>
  <c r="F17" i="21"/>
  <c r="H11" i="21"/>
  <c r="Z20" i="21"/>
  <c r="P20" i="20"/>
  <c r="L20" i="20"/>
  <c r="AC14" i="20"/>
  <c r="O7" i="20"/>
  <c r="Z30" i="20"/>
  <c r="T11" i="20"/>
  <c r="J30" i="20"/>
  <c r="P11" i="20"/>
  <c r="N30" i="20"/>
  <c r="R30" i="20"/>
  <c r="V18" i="20"/>
  <c r="V30" i="20"/>
  <c r="AB30" i="20"/>
  <c r="AC13" i="20"/>
  <c r="AC10" i="20"/>
  <c r="AC21" i="20"/>
  <c r="G26" i="20"/>
  <c r="E8" i="20"/>
  <c r="H31" i="19"/>
  <c r="F8" i="19"/>
  <c r="L15" i="19"/>
  <c r="H14" i="19"/>
  <c r="L14" i="19" s="1"/>
  <c r="H8" i="19"/>
  <c r="L10" i="19"/>
  <c r="L9" i="19"/>
  <c r="L23" i="19"/>
  <c r="F20" i="19"/>
  <c r="L20" i="19" s="1"/>
  <c r="K7" i="21"/>
  <c r="K22" i="21" s="1"/>
  <c r="K21" i="21" s="1"/>
  <c r="R33" i="21"/>
  <c r="G29" i="21"/>
  <c r="X23" i="21"/>
  <c r="AB33" i="21"/>
  <c r="AB34" i="21" s="1"/>
  <c r="AB20" i="21"/>
  <c r="J23" i="21"/>
  <c r="J20" i="21" s="1"/>
  <c r="V33" i="21"/>
  <c r="V34" i="21" s="1"/>
  <c r="V35" i="21" s="1"/>
  <c r="X17" i="21"/>
  <c r="J17" i="21"/>
  <c r="N33" i="21"/>
  <c r="Z33" i="21"/>
  <c r="X11" i="21"/>
  <c r="P17" i="21"/>
  <c r="J33" i="21"/>
  <c r="G7" i="21"/>
  <c r="G22" i="21" s="1"/>
  <c r="I11" i="21"/>
  <c r="O7" i="21"/>
  <c r="O22" i="21" s="1"/>
  <c r="K29" i="21"/>
  <c r="AD9" i="21"/>
  <c r="L22" i="21"/>
  <c r="L21" i="21" s="1"/>
  <c r="L23" i="21"/>
  <c r="N23" i="21"/>
  <c r="N20" i="21" s="1"/>
  <c r="F23" i="21"/>
  <c r="F20" i="21" s="1"/>
  <c r="T23" i="21"/>
  <c r="AB26" i="21"/>
  <c r="N11" i="20"/>
  <c r="AD18" i="21"/>
  <c r="AC17" i="21"/>
  <c r="AD19" i="21"/>
  <c r="L17" i="21"/>
  <c r="AD31" i="21"/>
  <c r="Z26" i="21"/>
  <c r="J26" i="21"/>
  <c r="V23" i="21"/>
  <c r="N26" i="21"/>
  <c r="R26" i="21"/>
  <c r="W8" i="21"/>
  <c r="S7" i="21"/>
  <c r="S28" i="21" s="1"/>
  <c r="S27" i="21" s="1"/>
  <c r="L14" i="21"/>
  <c r="AC13" i="21"/>
  <c r="AA8" i="21"/>
  <c r="T11" i="21"/>
  <c r="R14" i="21"/>
  <c r="I8" i="21"/>
  <c r="L11" i="21"/>
  <c r="J14" i="21"/>
  <c r="AC14" i="21"/>
  <c r="P8" i="21"/>
  <c r="X8" i="21"/>
  <c r="N11" i="21"/>
  <c r="AD15" i="21"/>
  <c r="R23" i="21"/>
  <c r="R20" i="21" s="1"/>
  <c r="F26" i="21"/>
  <c r="V26" i="21"/>
  <c r="AC10" i="21"/>
  <c r="AA11" i="21"/>
  <c r="J11" i="21"/>
  <c r="AD25" i="21"/>
  <c r="AD16" i="21"/>
  <c r="AB8" i="21"/>
  <c r="AD10" i="21"/>
  <c r="T30" i="21"/>
  <c r="T29" i="21" s="1"/>
  <c r="AC24" i="21"/>
  <c r="AD32" i="21"/>
  <c r="AD12" i="21"/>
  <c r="F13" i="21"/>
  <c r="F11" i="21" s="1"/>
  <c r="V21" i="21"/>
  <c r="AD28" i="20"/>
  <c r="AD12" i="20"/>
  <c r="AD16" i="20"/>
  <c r="AD22" i="20"/>
  <c r="AD9" i="20"/>
  <c r="AD15" i="20"/>
  <c r="T21" i="20"/>
  <c r="T20" i="20" s="1"/>
  <c r="V20" i="20"/>
  <c r="F20" i="20"/>
  <c r="N20" i="20"/>
  <c r="H21" i="20"/>
  <c r="H20" i="20" s="1"/>
  <c r="P27" i="20"/>
  <c r="P26" i="20" s="1"/>
  <c r="H27" i="20"/>
  <c r="H26" i="20" s="1"/>
  <c r="N8" i="20"/>
  <c r="H8" i="20"/>
  <c r="V23" i="20"/>
  <c r="AA8" i="20"/>
  <c r="Z8" i="20"/>
  <c r="Z23" i="20"/>
  <c r="N23" i="20"/>
  <c r="F24" i="20"/>
  <c r="AB23" i="20"/>
  <c r="G7" i="20"/>
  <c r="E11" i="20"/>
  <c r="X11" i="20"/>
  <c r="H14" i="20"/>
  <c r="AB14" i="20"/>
  <c r="I8" i="20"/>
  <c r="R20" i="20"/>
  <c r="J8" i="20"/>
  <c r="J20" i="20"/>
  <c r="H11" i="20"/>
  <c r="L14" i="20"/>
  <c r="T14" i="20"/>
  <c r="P14" i="20"/>
  <c r="J11" i="20"/>
  <c r="Z11" i="20"/>
  <c r="J23" i="20"/>
  <c r="R23" i="20"/>
  <c r="AB8" i="20"/>
  <c r="F13" i="20"/>
  <c r="AD13" i="20" s="1"/>
  <c r="N14" i="20"/>
  <c r="F8" i="20"/>
  <c r="I11" i="20"/>
  <c r="R11" i="20"/>
  <c r="Y11" i="20"/>
  <c r="V11" i="20"/>
  <c r="J14" i="20"/>
  <c r="R14" i="20"/>
  <c r="Z14" i="20"/>
  <c r="P8" i="20"/>
  <c r="AB11" i="20"/>
  <c r="W8" i="20"/>
  <c r="X10" i="20"/>
  <c r="W11" i="20"/>
  <c r="AA11" i="20"/>
  <c r="F14" i="20"/>
  <c r="H28" i="19"/>
  <c r="J28" i="19"/>
  <c r="H30" i="21" l="1"/>
  <c r="H29" i="21" s="1"/>
  <c r="O29" i="21"/>
  <c r="S19" i="20"/>
  <c r="S18" i="20" s="1"/>
  <c r="K25" i="20"/>
  <c r="K24" i="20" s="1"/>
  <c r="W7" i="21"/>
  <c r="W22" i="21" s="1"/>
  <c r="X22" i="21" s="1"/>
  <c r="W30" i="21"/>
  <c r="K18" i="20"/>
  <c r="W27" i="20"/>
  <c r="K26" i="20"/>
  <c r="L27" i="20"/>
  <c r="L26" i="20" s="1"/>
  <c r="T27" i="20"/>
  <c r="T26" i="20" s="1"/>
  <c r="K28" i="21"/>
  <c r="L28" i="21" s="1"/>
  <c r="L27" i="21" s="1"/>
  <c r="L26" i="21" s="1"/>
  <c r="O28" i="21"/>
  <c r="O27" i="21" s="1"/>
  <c r="L8" i="19"/>
  <c r="W7" i="20"/>
  <c r="O19" i="20"/>
  <c r="O18" i="20" s="1"/>
  <c r="O25" i="20"/>
  <c r="O24" i="20" s="1"/>
  <c r="AC11" i="20"/>
  <c r="F30" i="20"/>
  <c r="Z31" i="20"/>
  <c r="Z32" i="20" s="1"/>
  <c r="N31" i="20"/>
  <c r="N32" i="20" s="1"/>
  <c r="J31" i="20"/>
  <c r="J32" i="20" s="1"/>
  <c r="V31" i="20"/>
  <c r="V32" i="20" s="1"/>
  <c r="AB31" i="20"/>
  <c r="AB32" i="20" s="1"/>
  <c r="R31" i="20"/>
  <c r="R32" i="20" s="1"/>
  <c r="E7" i="20"/>
  <c r="AC8" i="20"/>
  <c r="L28" i="19"/>
  <c r="F33" i="21"/>
  <c r="W21" i="21"/>
  <c r="R34" i="21"/>
  <c r="R35" i="21" s="1"/>
  <c r="G28" i="21"/>
  <c r="V20" i="21"/>
  <c r="AB35" i="21"/>
  <c r="Z34" i="21"/>
  <c r="Z35" i="21" s="1"/>
  <c r="J34" i="21"/>
  <c r="J35" i="21" s="1"/>
  <c r="N34" i="21"/>
  <c r="N35" i="21" s="1"/>
  <c r="W28" i="21"/>
  <c r="X28" i="21" s="1"/>
  <c r="X27" i="21" s="1"/>
  <c r="AC8" i="21"/>
  <c r="L20" i="21"/>
  <c r="O21" i="21"/>
  <c r="P22" i="21"/>
  <c r="H22" i="21"/>
  <c r="G21" i="21"/>
  <c r="AD17" i="21"/>
  <c r="T28" i="21"/>
  <c r="T27" i="21" s="1"/>
  <c r="T26" i="21" s="1"/>
  <c r="AD14" i="21"/>
  <c r="S22" i="21"/>
  <c r="T22" i="21" s="1"/>
  <c r="AD8" i="21"/>
  <c r="AC11" i="21"/>
  <c r="AD23" i="21"/>
  <c r="E7" i="21"/>
  <c r="AD11" i="21"/>
  <c r="AD13" i="21"/>
  <c r="P28" i="21"/>
  <c r="P27" i="21" s="1"/>
  <c r="P26" i="21" s="1"/>
  <c r="AD24" i="21"/>
  <c r="X8" i="20"/>
  <c r="AD8" i="20" s="1"/>
  <c r="AD21" i="20"/>
  <c r="AD14" i="20"/>
  <c r="F23" i="20"/>
  <c r="F17" i="20"/>
  <c r="AD20" i="20"/>
  <c r="AD10" i="20"/>
  <c r="G25" i="20"/>
  <c r="G19" i="20"/>
  <c r="F11" i="20"/>
  <c r="AD11" i="20" s="1"/>
  <c r="H26" i="19"/>
  <c r="H25" i="19" s="1"/>
  <c r="L33" i="21" l="1"/>
  <c r="L34" i="21" s="1"/>
  <c r="L35" i="21" s="1"/>
  <c r="X21" i="21"/>
  <c r="X20" i="21" s="1"/>
  <c r="K27" i="21"/>
  <c r="AC7" i="21"/>
  <c r="W29" i="21"/>
  <c r="AC29" i="21" s="1"/>
  <c r="X30" i="21"/>
  <c r="X33" i="21" s="1"/>
  <c r="W26" i="20"/>
  <c r="AC26" i="20" s="1"/>
  <c r="X27" i="20"/>
  <c r="X26" i="20" s="1"/>
  <c r="AD26" i="20" s="1"/>
  <c r="AC27" i="20"/>
  <c r="AC30" i="21"/>
  <c r="W27" i="21"/>
  <c r="W19" i="20"/>
  <c r="W18" i="20" s="1"/>
  <c r="W25" i="20"/>
  <c r="W24" i="20" s="1"/>
  <c r="F31" i="20"/>
  <c r="AC7" i="20"/>
  <c r="J26" i="19"/>
  <c r="J25" i="19" s="1"/>
  <c r="F26" i="19"/>
  <c r="F25" i="19" s="1"/>
  <c r="H32" i="19"/>
  <c r="H33" i="19" s="1"/>
  <c r="J32" i="19"/>
  <c r="J33" i="19" s="1"/>
  <c r="G27" i="21"/>
  <c r="T33" i="21"/>
  <c r="H28" i="21"/>
  <c r="H27" i="21" s="1"/>
  <c r="H26" i="21" s="1"/>
  <c r="AC22" i="21"/>
  <c r="H21" i="21"/>
  <c r="H20" i="21" s="1"/>
  <c r="P21" i="21"/>
  <c r="P20" i="21" s="1"/>
  <c r="P33" i="21"/>
  <c r="S21" i="21"/>
  <c r="AC21" i="21" s="1"/>
  <c r="AC28" i="21"/>
  <c r="T21" i="21"/>
  <c r="T20" i="21" s="1"/>
  <c r="F34" i="21"/>
  <c r="AD22" i="21"/>
  <c r="P25" i="20"/>
  <c r="P24" i="20" s="1"/>
  <c r="P23" i="20" s="1"/>
  <c r="L25" i="20"/>
  <c r="L24" i="20" s="1"/>
  <c r="L23" i="20" s="1"/>
  <c r="P19" i="20"/>
  <c r="P18" i="20" s="1"/>
  <c r="P17" i="20" s="1"/>
  <c r="T25" i="20"/>
  <c r="T24" i="20" s="1"/>
  <c r="T23" i="20" s="1"/>
  <c r="G18" i="20"/>
  <c r="H19" i="20"/>
  <c r="T19" i="20"/>
  <c r="H25" i="20"/>
  <c r="G24" i="20"/>
  <c r="T34" i="21" l="1"/>
  <c r="AD27" i="20"/>
  <c r="X29" i="21"/>
  <c r="AD30" i="21"/>
  <c r="AC19" i="20"/>
  <c r="AC27" i="21"/>
  <c r="H30" i="20"/>
  <c r="T30" i="20"/>
  <c r="T18" i="20"/>
  <c r="T17" i="20" s="1"/>
  <c r="L30" i="20"/>
  <c r="L18" i="20"/>
  <c r="L17" i="20" s="1"/>
  <c r="P30" i="20"/>
  <c r="F32" i="20"/>
  <c r="AC25" i="20"/>
  <c r="L31" i="19"/>
  <c r="F32" i="19"/>
  <c r="L32" i="19" s="1"/>
  <c r="L25" i="19"/>
  <c r="L26" i="19"/>
  <c r="AD28" i="21"/>
  <c r="H33" i="21"/>
  <c r="F35" i="21"/>
  <c r="P34" i="21"/>
  <c r="X34" i="21"/>
  <c r="AD20" i="21"/>
  <c r="AD21" i="21"/>
  <c r="AD27" i="21"/>
  <c r="H24" i="20"/>
  <c r="H23" i="20" s="1"/>
  <c r="X25" i="20"/>
  <c r="X24" i="20" s="1"/>
  <c r="X23" i="20" s="1"/>
  <c r="AC24" i="20"/>
  <c r="H18" i="20"/>
  <c r="AC18" i="20"/>
  <c r="X19" i="20"/>
  <c r="X18" i="20" s="1"/>
  <c r="X17" i="20" s="1"/>
  <c r="T35" i="21" l="1"/>
  <c r="X35" i="21"/>
  <c r="P35" i="21"/>
  <c r="AD33" i="21"/>
  <c r="AD29" i="21"/>
  <c r="X26" i="21"/>
  <c r="AD26" i="21" s="1"/>
  <c r="H17" i="20"/>
  <c r="AD18" i="20"/>
  <c r="AD19" i="20"/>
  <c r="X30" i="20"/>
  <c r="AD30" i="20" s="1"/>
  <c r="L31" i="20"/>
  <c r="L32" i="20" s="1"/>
  <c r="T31" i="20"/>
  <c r="T32" i="20" s="1"/>
  <c r="P31" i="20"/>
  <c r="P32" i="20" s="1"/>
  <c r="H31" i="20"/>
  <c r="F33" i="19"/>
  <c r="L33" i="19" s="1"/>
  <c r="H34" i="21"/>
  <c r="AD25" i="20"/>
  <c r="AD23" i="20"/>
  <c r="AD24" i="20"/>
  <c r="H35" i="21" l="1"/>
  <c r="X31" i="20"/>
  <c r="AD31" i="20" s="1"/>
  <c r="H32" i="20"/>
  <c r="AD34" i="21"/>
  <c r="AD17" i="20"/>
  <c r="AD35" i="21" l="1"/>
  <c r="X32" i="20"/>
  <c r="AD32" i="20" s="1"/>
</calcChain>
</file>

<file path=xl/sharedStrings.xml><?xml version="1.0" encoding="utf-8"?>
<sst xmlns="http://schemas.openxmlformats.org/spreadsheetml/2006/main" count="939" uniqueCount="238">
  <si>
    <t>№ п.п.</t>
  </si>
  <si>
    <t>Ед. изм.</t>
  </si>
  <si>
    <t>1.1.</t>
  </si>
  <si>
    <t>1.2.</t>
  </si>
  <si>
    <t>1.3.</t>
  </si>
  <si>
    <t>2.1.</t>
  </si>
  <si>
    <t>3.1.</t>
  </si>
  <si>
    <t>Цена без НДС; руб.</t>
  </si>
  <si>
    <t>4.1.</t>
  </si>
  <si>
    <t>2.2.</t>
  </si>
  <si>
    <t>т</t>
  </si>
  <si>
    <t>ПРР лома черных металлов</t>
  </si>
  <si>
    <t>2.</t>
  </si>
  <si>
    <t>3.2.</t>
  </si>
  <si>
    <t>4.2.</t>
  </si>
  <si>
    <t>5.1.</t>
  </si>
  <si>
    <t>6.1.</t>
  </si>
  <si>
    <t>Приложение 3.2</t>
  </si>
  <si>
    <t>2026 г.</t>
  </si>
  <si>
    <t>Ремонт насосно-компрессорной трубы без замены муфты на новую, с ревизией муфты б/у</t>
  </si>
  <si>
    <t>Ремонт насосно-компрессорной трубы с заменой муфты на новую</t>
  </si>
  <si>
    <t>Наименование</t>
  </si>
  <si>
    <t>5.</t>
  </si>
  <si>
    <t>5.2.</t>
  </si>
  <si>
    <t>6.</t>
  </si>
  <si>
    <t>6.2.</t>
  </si>
  <si>
    <t>7.</t>
  </si>
  <si>
    <t>Должность</t>
  </si>
  <si>
    <t>(Фамилия И.О.)</t>
  </si>
  <si>
    <t>м.п., подпись</t>
  </si>
  <si>
    <t>№ п/п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</si>
  <si>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</si>
  <si>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</si>
  <si>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</si>
  <si>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</si>
  <si>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</si>
  <si>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</si>
  <si>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</si>
  <si>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</si>
  <si>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</si>
  <si>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</si>
  <si>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</si>
  <si>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</si>
  <si>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Стоимость; руб</t>
  </si>
  <si>
    <t>1.</t>
  </si>
  <si>
    <t>шт.</t>
  </si>
  <si>
    <t>Х</t>
  </si>
  <si>
    <t>3.</t>
  </si>
  <si>
    <t>4.</t>
  </si>
  <si>
    <t>Итого стоимость без НДС</t>
  </si>
  <si>
    <t>руб.</t>
  </si>
  <si>
    <t>В ремонт:</t>
  </si>
  <si>
    <t>Кол-во</t>
  </si>
  <si>
    <t>Приложение 3.1</t>
  </si>
  <si>
    <t>Таблица 3.1.2</t>
  </si>
  <si>
    <t>2027 г.</t>
  </si>
  <si>
    <t>Из ремонта:</t>
  </si>
  <si>
    <t>Транспортирование имущества Заказчика</t>
  </si>
  <si>
    <t>ИТОГО 2027 год</t>
  </si>
  <si>
    <t>1.1.1.</t>
  </si>
  <si>
    <t>1.1.2.</t>
  </si>
  <si>
    <t>1.1.3.</t>
  </si>
  <si>
    <t>1.2.1.</t>
  </si>
  <si>
    <t>1.2.2.</t>
  </si>
  <si>
    <t>1.3.1.</t>
  </si>
  <si>
    <t>1.4.</t>
  </si>
  <si>
    <t>1.4.1.</t>
  </si>
  <si>
    <t>Ремонт насосно-компрессорной трубы с заменой муфты б/у на новую муфту</t>
  </si>
  <si>
    <t>2.1.1.</t>
  </si>
  <si>
    <t>2.2.1.</t>
  </si>
  <si>
    <t>2.2.2.</t>
  </si>
  <si>
    <t>3.1.1.</t>
  </si>
  <si>
    <t>2028 г.</t>
  </si>
  <si>
    <t>руб./шт.</t>
  </si>
  <si>
    <t>руб./т</t>
  </si>
  <si>
    <t>Итого стоимость с НДС (22%)</t>
  </si>
  <si>
    <t>Сумма НДС (22%)</t>
  </si>
  <si>
    <t>Таблица 3.1.3</t>
  </si>
  <si>
    <t>Ориентировочная производственная программа по ремонту насосно-компрессорных труб с внутренним защитным покрытием для нужд АО "Белкамнефть" им. А.А. Волкова в 2026 году</t>
  </si>
  <si>
    <t>Таблица 3.1.1</t>
  </si>
  <si>
    <t>3.2.1.</t>
  </si>
  <si>
    <t>3.2.2.</t>
  </si>
  <si>
    <t>ИТОГО 2026 год</t>
  </si>
  <si>
    <t>ИТОГО 2028 год</t>
  </si>
  <si>
    <t>2.3.</t>
  </si>
  <si>
    <t>5.3.</t>
  </si>
  <si>
    <t>6.3.</t>
  </si>
  <si>
    <t>Уважаемые Участники не надо ПРР, транспортные и прочие услуги включать в цену ремонта. Необходимо все расценки указать раздельно и в полном объеме, что позволит корректно их проанализировать, корректно выбрать победителя и, в дальнейшем, корректно взаимодействоать и рассчитывать затраты на ремонт. Расценки должны быть представлены по всей номенклатуре, которая эксплуатируется на объектах нефтедобычи Заказчика</t>
  </si>
  <si>
    <t>Цена без НДС</t>
  </si>
  <si>
    <t>Ревизия насосно-компрессорной трубы с переводом в категорию "Брак"</t>
  </si>
  <si>
    <t>Ремонт насосно-компрессорной трубы без замены муфты на новую, с ревизией муфты б/у с ТДЦП</t>
  </si>
  <si>
    <t>Ремонт насосно-компрессорной трубы с заменой муфты б/у с ТДЦП на новую муфту с ТДЦП</t>
  </si>
  <si>
    <t>Погрузочно-разгрузочные работы насосно-компрессорных труб с внутренним защитным покрытием с соединением НКТ, НКТН; лома черных металлов силами Исполнителя на ремонтной базе Исполнителя</t>
  </si>
  <si>
    <t>ПРР насосно-компрессорных труб с внутренним защитным покрытием НКТП, НКТНП</t>
  </si>
  <si>
    <t>2.1.2.</t>
  </si>
  <si>
    <t>ПРР насосно-компрессорных труб с внутренним защитным покрытием НКТП 30ХГМА-CS С90 с муфтами ТДЦП</t>
  </si>
  <si>
    <t>Доставка в ремонт автотранспортом по маршруту "БПО Заказчика - ремонтная база Исполнителя"</t>
  </si>
  <si>
    <t>3.1.2.</t>
  </si>
  <si>
    <t>Доставка из ремонта автотранспортом по маршруту "Ремонтая база Исполнителя - БПО Заказчика"</t>
  </si>
  <si>
    <t>Доставка лома черных металлов Заказчика по маршруту "Ремонтая база Исполнителя - БПО Заказчика"</t>
  </si>
  <si>
    <t>руб./
(т/сут)</t>
  </si>
  <si>
    <t>Примечание: *С даты окончания отчетного периода (месяца) в котором производились работы, Заказчик имеет право хранить свое имущество в течение 30 (Тридцати) календарных дней без начесления оплаты за хранение. Оплата начисляется с 31 календарного дня за период, превышающий период хранения без оплаты.</t>
  </si>
  <si>
    <t>1.1.1.1.</t>
  </si>
  <si>
    <t>1.1.1.2.</t>
  </si>
  <si>
    <t>1.1.1.3.</t>
  </si>
  <si>
    <t>НКТП 48,00х4,00 К</t>
  </si>
  <si>
    <t>НКТП 48,00х4,00 Е</t>
  </si>
  <si>
    <t>1.1.2.1.</t>
  </si>
  <si>
    <t>1.1.2.2.</t>
  </si>
  <si>
    <t>1.1.2.3.</t>
  </si>
  <si>
    <t>1.1.3.1.</t>
  </si>
  <si>
    <t>1.1.3.2.</t>
  </si>
  <si>
    <t>1.1.3.3.</t>
  </si>
  <si>
    <t>1.1.4.</t>
  </si>
  <si>
    <t>НКТП 73,00х5,50 Д</t>
  </si>
  <si>
    <t>НКТП 73,00х5,50 К</t>
  </si>
  <si>
    <t>1.1.4.1.</t>
  </si>
  <si>
    <t>1.1.4.2.</t>
  </si>
  <si>
    <t>1.1.4.3.</t>
  </si>
  <si>
    <t>1.1.5.</t>
  </si>
  <si>
    <t>НКТП 73,00х5,50 Е</t>
  </si>
  <si>
    <t>1.1.5.1.</t>
  </si>
  <si>
    <t>1.1.5.2.</t>
  </si>
  <si>
    <t>1.1.5.3.</t>
  </si>
  <si>
    <t>НКТП 89,00х6,50 Е</t>
  </si>
  <si>
    <t>1.1.6.</t>
  </si>
  <si>
    <t>1.1.6.1.</t>
  </si>
  <si>
    <t>1.1.6.2.</t>
  </si>
  <si>
    <t>1.1.6.3.</t>
  </si>
  <si>
    <t>1.1.7.</t>
  </si>
  <si>
    <t>НКТП 89,00х6,50 Л</t>
  </si>
  <si>
    <t>1.1.7.1.</t>
  </si>
  <si>
    <t>1.1.7.2.</t>
  </si>
  <si>
    <t>1.1.7.3.</t>
  </si>
  <si>
    <t>Изготовленных в соответствии с ГОСТ 633-80, в том числе:</t>
  </si>
  <si>
    <t>Изготовленных в соответствии с ГОСТ 31446-2017, в том числе:</t>
  </si>
  <si>
    <t>1.2.1.1.</t>
  </si>
  <si>
    <t>1.2.1.2.</t>
  </si>
  <si>
    <t>1.2.1.3.</t>
  </si>
  <si>
    <t>НКТНП 60,32х5,00 К72</t>
  </si>
  <si>
    <t>НКТНП 73,02х5,51 К72</t>
  </si>
  <si>
    <t>1.3.1.1.</t>
  </si>
  <si>
    <t>1.3.1.2.</t>
  </si>
  <si>
    <t>1.3.1.3.</t>
  </si>
  <si>
    <t>1.2.2.1.</t>
  </si>
  <si>
    <t>1.2.2.2.</t>
  </si>
  <si>
    <t>1.2.2.3.</t>
  </si>
  <si>
    <t>Изготовленных в соответствии с ГОСТ Р 53366-2009, в том числе:</t>
  </si>
  <si>
    <t>Изготовленных в соответствии с ТУ 24.20.12.120-343-00186619-2018, в том числе:</t>
  </si>
  <si>
    <t xml:space="preserve">НКТП 73,02х5,51 30ХГМА-CS С90 с муфтами ТДЦП </t>
  </si>
  <si>
    <t>1.4.1.1.</t>
  </si>
  <si>
    <t>1.4.1.2.</t>
  </si>
  <si>
    <t>1.4.1.3.</t>
  </si>
  <si>
    <t>2.1.1.1.</t>
  </si>
  <si>
    <t>2.1.1.2.</t>
  </si>
  <si>
    <t>2.1.1.3.</t>
  </si>
  <si>
    <t>2.1.2.1.</t>
  </si>
  <si>
    <t>2.1.2.2.</t>
  </si>
  <si>
    <t>2.1.2.3.</t>
  </si>
  <si>
    <t>2.1.3.</t>
  </si>
  <si>
    <t>2.1.3.1.</t>
  </si>
  <si>
    <t>2.1.3.2.</t>
  </si>
  <si>
    <t>2.1.3.3.</t>
  </si>
  <si>
    <t>2.1.4.</t>
  </si>
  <si>
    <t>2.1.4.1.</t>
  </si>
  <si>
    <t>2.1.4.2.</t>
  </si>
  <si>
    <t>2.1.4.3.</t>
  </si>
  <si>
    <t>2.1.5.</t>
  </si>
  <si>
    <t>2.1.5.1.</t>
  </si>
  <si>
    <t>2.1.5.2.</t>
  </si>
  <si>
    <t>2.1.5.3.</t>
  </si>
  <si>
    <t>2.1.6.</t>
  </si>
  <si>
    <t>2.1.6.1.</t>
  </si>
  <si>
    <t>2.1.6.2.</t>
  </si>
  <si>
    <t>2.1.6.3.</t>
  </si>
  <si>
    <t>2.1.7.</t>
  </si>
  <si>
    <t>2.1.7.1.</t>
  </si>
  <si>
    <t>2.1.7.2.</t>
  </si>
  <si>
    <t>2.1.7.3.</t>
  </si>
  <si>
    <t>2.2.2.1.</t>
  </si>
  <si>
    <t>2.2.2.2.</t>
  </si>
  <si>
    <t>2.2.2.3.</t>
  </si>
  <si>
    <t>2.3.1.</t>
  </si>
  <si>
    <t>2.3.1.1.</t>
  </si>
  <si>
    <t>2.3.1.2.</t>
  </si>
  <si>
    <t>2.3.1.3.</t>
  </si>
  <si>
    <t>2.4.</t>
  </si>
  <si>
    <t>2.4.1.</t>
  </si>
  <si>
    <t>2.4.1.1.</t>
  </si>
  <si>
    <t>2.4.1.2.</t>
  </si>
  <si>
    <t>2.4.1.3.</t>
  </si>
  <si>
    <t>3.2.3.</t>
  </si>
  <si>
    <t>4.1.1.</t>
  </si>
  <si>
    <t>4.1.2.</t>
  </si>
  <si>
    <t>4.2.1.</t>
  </si>
  <si>
    <t>4.2.2.</t>
  </si>
  <si>
    <t>4.2.3.</t>
  </si>
  <si>
    <t>Хранение на территории Исполнителя объемов отремонтированных насосно-компрессорных труб, лома черных металлов (отбракованная насосно-компрессорная труба, обрезки, стружка, муфты категории "Брак") Заказчика в период, начинающийся с даты оканчания 30 (Тридцати) календарных дней хранения после отчетного периода (месяца)*</t>
  </si>
  <si>
    <t>Общее ориентировочное количество направляемых в ремонт насосно-компрессорных труб с внутренним защитным покрытием</t>
  </si>
  <si>
    <t>5.1.1.</t>
  </si>
  <si>
    <t>ПРР насосно-компрессорных труб НКТП, НКТНП</t>
  </si>
  <si>
    <t>5.2.1.</t>
  </si>
  <si>
    <t>5.2.2.</t>
  </si>
  <si>
    <t>6.1.1.</t>
  </si>
  <si>
    <t>6.2.1.</t>
  </si>
  <si>
    <t xml:space="preserve">Хранение на территории Исполнителя объемов отремонтированных насосно-компрессорных труб, лома черных металлов (отбракованная насосно-компрессорная труба, обрезки, стружка, муфты категории "Брак") Заказчика в период, начинающийся с даты окончания 30 (Тридцати) календарных дней хранения после отчетного периода (месяца)** </t>
  </si>
  <si>
    <t>т/сут</t>
  </si>
  <si>
    <t>Примечание: **С даты окончания отчетного периода (месяца) в котором производились работы, Заказчик имеет право хранить свое имущество в течение 30 (Тридцати) календарных дней без начисления оплаты за хранение. Оплата начисляется с 31 календарного дня за период, превышающий период хранения без оплаты.</t>
  </si>
  <si>
    <t>Погрузочно-разгрузочные работы насосно-компрессорных труб НКТП, НКТНП с внутренним защитным покрытием, лома черных металлов силами Исполнителя на ремонтной базе Исполнителя, в том числе:</t>
  </si>
  <si>
    <t>Погрузочно-разгрузочные работы насосно-компрессорных труб НКТП, НКТПН с внутренним защитным покрытием, лома черных металлов силами Исполнителя на ремонтной базе Исполнителя, в том числе:</t>
  </si>
  <si>
    <t>Ориентировочная производственная программа по ремонту насосно-компрессорных трубс внутренним защитным покрытием для нужд АО "Белкамнефть" им. А.А. Волкова в 2027 году</t>
  </si>
  <si>
    <t>Ориентировочная производственная программа по ремонту насосно-компрессорных трубс внутренним защитным покрытием для нужд АО "Белкамнефть" им. А.А. Волкова в 2028 году</t>
  </si>
  <si>
    <r>
      <t xml:space="preserve">Ремонт гладкой насосно-компрессорной трубы с загругленной треугольной резьбой с внутренним защитным покрытием, с нарушенной диэлектрической сплошностью, определенной в результате проверки, </t>
    </r>
    <r>
      <rPr>
        <b/>
        <i/>
        <sz val="12"/>
        <rFont val="Times New Roman"/>
        <family val="1"/>
        <charset val="204"/>
      </rPr>
      <t>без проведения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</t>
    </r>
    <r>
      <rPr>
        <b/>
        <sz val="12"/>
        <rFont val="Times New Roman"/>
        <family val="1"/>
        <charset val="204"/>
      </rPr>
      <t>, в том числе:</t>
    </r>
  </si>
  <si>
    <r>
      <t xml:space="preserve">Ремонт гладкой насосно-компрессорной трубы с загругленной треугольной резьбой с внутренним защитным покрытием, </t>
    </r>
    <r>
      <rPr>
        <b/>
        <i/>
        <sz val="12"/>
        <rFont val="Times New Roman"/>
        <family val="1"/>
        <charset val="204"/>
      </rPr>
      <t>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</t>
    </r>
    <r>
      <rPr>
        <b/>
        <sz val="12"/>
        <rFont val="Times New Roman"/>
        <family val="1"/>
        <charset val="204"/>
      </rPr>
      <t>, в том числе:</t>
    </r>
  </si>
  <si>
    <t>Ремонт насосно-компрессорной трубы с закругленной треугольной резьбой НКТП 89х6,5 Е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</si>
  <si>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НКТНП 73,02х5,51 К72 ГОСТ 31446-2017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</si>
  <si>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НКТНП 60,32х5,00 К72 ГОСТ 31446-2017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</si>
  <si>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НКТП 48,00х4,00 Е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</si>
  <si>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НКТП 89х6,5 Л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</si>
  <si>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НКТНП 73,02х5,51 К72 ГОСТ 31446-2017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 в том числе:</t>
  </si>
  <si>
    <t>Ремонт насосно-компрессорной трубы с закругленной треугольной резьбой НКТП 73х5,5 Д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 в том числе:</t>
  </si>
  <si>
    <t>Ремонт насосно-компрессорной трубы с закругленной треугольной резьбой НКТНП 60,32х5,00 К72 ГОСТ 31446-2017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 в том числе:</t>
  </si>
  <si>
    <t>Ремонт насосно-компрессорной трубы с закругленной треугольной резьбой НКТП 48,00х4,00 К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в том числе:</t>
  </si>
  <si>
    <t>Ремонт насосно-компрессорной трубы с закругленной треугольной резьбой НКТНП 73,02х5,51 К ГОСТ 633-80 с внутренним защитным покрытием, с проведением технологических операций по нанесению защитного покрытия на торцевые поверхности открытого (рабочего соединения) и закрытого ниппеля (нерабочего соединения), на межниппельный интервал муфты к насосно-компрессорной трубы,  в том числе:</t>
  </si>
  <si>
    <t>Прейскурант цен на ремонт насосно-компрессорных труб с внутренним защитным покрытием, для дальнейшей их эксплуатации по прямому назначению в скважинах АО "Белкамнефть" им. А.А. Волкова,  применяемых в 2026-2028 годах</t>
  </si>
  <si>
    <t>Доставка насосно-компрессорных труб с внутренним защитным покрытием НКТП, НКТНП от Склада ППСН Ожгинского месторождения до ремонтной базы Исполнителя</t>
  </si>
  <si>
    <t>Доставка насосно-компрессорных труб с внутренним защитным покрытием НКТП, НКТНП от Склада п/б "Вятка" до ремонтной базы Исполнителя</t>
  </si>
  <si>
    <t>Доставка насосно-компрессорных труб с внутренним защитным покрытием НКТП, НКТНП от Склада п/б "Лудошур" до ремонтной базы Исполнителя</t>
  </si>
  <si>
    <t>4.1.3.</t>
  </si>
  <si>
    <t>4.1.4.</t>
  </si>
  <si>
    <t>4.2.4.</t>
  </si>
  <si>
    <t>4.2.5.</t>
  </si>
  <si>
    <t>Доставка лома черных металлов Заказчика по маршруту "Ремонтая база Исполнителя - Склад ППСН Ожгинского месторождения"</t>
  </si>
  <si>
    <t>Доставка насосно-компрессорных труб с внутренним защитным покрытием НКТП 30ХГМА-CS С90 с муфтами ТДЦП от Склада ППСН Ожгинского месторождения до ремонтной базы Исполнителя</t>
  </si>
  <si>
    <t>Доставка насосно-компрессорных труб с внутренним защитным покрытием НКТП, НКТНП от ремонтной базы Исполнителя до Склада ППСН Ожгинского месторождения</t>
  </si>
  <si>
    <t>Доставка насосно-компрессорных труб с внутренним защитным покрытием НКТП 30ХГМА-CS С90 с муфтами ТДЦП  от ремонтной базы Исполнителя до Склада ППСН Ожгинского месторождения</t>
  </si>
  <si>
    <t>Доставка насосно-компрессорных труб с внутренним защитным покрытием НКТП, НКТНП от ремонтной базы Исполнителя до Склада п/б "Вятка"</t>
  </si>
  <si>
    <t>Доставка насосно-компрессорных труб с внутренним защитным покрытием НКТП, НКТНП от ремонтной базы Исполнителя до Склада п/б "Лудошур"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</si>
</sst>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0_р_._-;\-* #,##0.00_р_._-;_-* &quot;-&quot;??_р_._-;_-@_-"/>
    <numFmt numFmtId="165" formatCode="_-&quot;Ј&quot;* #,##0_-;\-&quot;Ј&quot;* #,##0_-;_-&quot;Ј&quot;* &quot;-&quot;_-;_-@_-"/>
    <numFmt numFmtId="166" formatCode="_-&quot;Ј&quot;* #,##0.00_-;\-&quot;Ј&quot;* #,##0.00_-;_-&quot;Ј&quot;* &quot;-&quot;??_-;_-@_-"/>
    <numFmt numFmtId="167" formatCode="[$-419]mmmm\ yyyy;@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Optima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/>
    <xf numFmtId="0" fontId="7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38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Fill="1"/>
    <xf numFmtId="2" fontId="6" fillId="0" borderId="0" xfId="0" applyNumberFormat="1" applyFont="1" applyFill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3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4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4" fillId="0" borderId="1" xfId="14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4" fontId="3" fillId="0" borderId="0" xfId="0" applyNumberFormat="1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/>
    <xf numFmtId="3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right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/>
    <xf numFmtId="0" fontId="22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14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right" wrapText="1"/>
    </xf>
    <xf numFmtId="4" fontId="3" fillId="0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center"/>
    </xf>
    <xf numFmtId="14" fontId="14" fillId="0" borderId="1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/>
    </xf>
    <xf numFmtId="0" fontId="23" fillId="0" borderId="0" xfId="0" applyFont="1" applyFill="1"/>
    <xf numFmtId="4" fontId="23" fillId="0" borderId="1" xfId="0" applyNumberFormat="1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/>
    <xf numFmtId="2" fontId="5" fillId="0" borderId="0" xfId="0" applyNumberFormat="1" applyFont="1" applyFill="1" applyAlignment="1">
      <alignment wrapText="1"/>
    </xf>
    <xf numFmtId="2" fontId="4" fillId="0" borderId="0" xfId="0" applyNumberFormat="1" applyFont="1" applyFill="1" applyAlignment="1">
      <alignment wrapText="1"/>
    </xf>
    <xf numFmtId="2" fontId="14" fillId="0" borderId="0" xfId="0" applyNumberFormat="1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0" fontId="24" fillId="0" borderId="0" xfId="0" applyFont="1" applyFill="1" applyAlignment="1">
      <alignment horizontal="right" vertical="center"/>
    </xf>
    <xf numFmtId="4" fontId="24" fillId="0" borderId="0" xfId="0" applyNumberFormat="1" applyFont="1" applyAlignment="1">
      <alignment horizontal="center" vertical="center" wrapText="1"/>
    </xf>
    <xf numFmtId="4" fontId="16" fillId="0" borderId="6" xfId="0" applyNumberFormat="1" applyFont="1" applyFill="1" applyBorder="1" applyAlignment="1">
      <alignment horizontal="left" vertical="center" wrapText="1"/>
    </xf>
    <xf numFmtId="4" fontId="16" fillId="0" borderId="6" xfId="0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right" wrapText="1"/>
    </xf>
    <xf numFmtId="0" fontId="15" fillId="0" borderId="0" xfId="0" applyFont="1" applyFill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3" xfId="0" applyNumberFormat="1" applyFont="1" applyFill="1" applyBorder="1" applyAlignment="1">
      <alignment horizontal="center" vertical="center"/>
    </xf>
    <xf numFmtId="167" fontId="3" fillId="0" borderId="5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14" fillId="0" borderId="3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Alignment="1">
      <alignment horizontal="left" wrapText="1"/>
    </xf>
    <xf numFmtId="0" fontId="14" fillId="0" borderId="1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/>
    </xf>
    <xf numFmtId="4" fontId="16" fillId="0" borderId="6" xfId="0" applyNumberFormat="1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left" vertical="center"/>
    </xf>
    <xf numFmtId="0" fontId="5" fillId="0" borderId="3" xfId="14" applyFont="1" applyFill="1" applyBorder="1" applyAlignment="1">
      <alignment horizontal="left" vertical="center" wrapText="1"/>
    </xf>
    <xf numFmtId="0" fontId="5" fillId="0" borderId="4" xfId="14" applyFont="1" applyFill="1" applyBorder="1" applyAlignment="1">
      <alignment horizontal="left" vertical="center" wrapText="1"/>
    </xf>
    <xf numFmtId="0" fontId="5" fillId="0" borderId="5" xfId="14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left" vertical="center" wrapText="1"/>
    </xf>
    <xf numFmtId="2" fontId="5" fillId="0" borderId="5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</cellXfs>
  <cellStyles count="20">
    <cellStyle name="_Мониторинг выполнения ремонта НКТ в 2008 г. (физика, затраты)" xfId="1" xr:uid="{00000000-0005-0000-0000-000000000000}"/>
    <cellStyle name="_Планирование. Расчет потребности и затрат по ремонту НКТ на 2009 г" xfId="2" xr:uid="{00000000-0005-0000-0000-000001000000}"/>
    <cellStyle name="_Планирование. Расчет потребности и затрат по ремонту НКТ на 2009 г (6193 т.р.)(11.10.08 г.)" xfId="3" xr:uid="{00000000-0005-0000-0000-000002000000}"/>
    <cellStyle name="_Планирование. Расчет потребности и затрат по ремонту НКТ на 2009 г (9193 т.р.)" xfId="4" xr:uid="{00000000-0005-0000-0000-000003000000}"/>
    <cellStyle name="_Приложение № 1; 3 по ТРС на 2006 г." xfId="5" xr:uid="{00000000-0005-0000-0000-000004000000}"/>
    <cellStyle name="_Приложения  № Д1; Д2; Д3 к договору на 2009 г" xfId="6" xr:uid="{00000000-0005-0000-0000-000005000000}"/>
    <cellStyle name="Comma [0]_irl tel sep5" xfId="7" xr:uid="{00000000-0005-0000-0000-000006000000}"/>
    <cellStyle name="Comma_irl tel sep5" xfId="8" xr:uid="{00000000-0005-0000-0000-000007000000}"/>
    <cellStyle name="Currency [0]_irl tel sep5" xfId="9" xr:uid="{00000000-0005-0000-0000-000008000000}"/>
    <cellStyle name="Currency_irl tel sep5" xfId="10" xr:uid="{00000000-0005-0000-0000-000009000000}"/>
    <cellStyle name="Normal_ASUS" xfId="11" xr:uid="{00000000-0005-0000-0000-00000A000000}"/>
    <cellStyle name="normбlnм_laroux" xfId="12" xr:uid="{00000000-0005-0000-0000-00000B000000}"/>
    <cellStyle name="Обычный" xfId="0" builtinId="0"/>
    <cellStyle name="Обычный 2" xfId="13" xr:uid="{00000000-0005-0000-0000-00000D000000}"/>
    <cellStyle name="Обычный 3" xfId="14" xr:uid="{00000000-0005-0000-0000-00000E000000}"/>
    <cellStyle name="Процентный 2" xfId="15" xr:uid="{00000000-0005-0000-0000-00000F000000}"/>
    <cellStyle name="Стиль 1" xfId="16" xr:uid="{00000000-0005-0000-0000-000010000000}"/>
    <cellStyle name="Тысячи [0]_PR_KOMPL" xfId="17" xr:uid="{00000000-0005-0000-0000-000011000000}"/>
    <cellStyle name="Финансовый 2" xfId="18" xr:uid="{00000000-0005-0000-0000-000012000000}"/>
    <cellStyle name="Финансовый 2 2" xfId="19" xr:uid="{00000000-0005-0000-0000-000013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tabSelected="1" zoomScaleNormal="100" workbookViewId="0">
      <selection activeCell="D7" sqref="D7"/>
    </sheetView>
  </sheetViews>
  <sheetFormatPr defaultColWidth="9.1796875" defaultRowHeight="13"/>
  <cols>
    <col min="1" max="1" width="5.81640625" style="5" bestFit="1" customWidth="1"/>
    <col min="2" max="2" width="72.54296875" style="5" customWidth="1"/>
    <col min="3" max="3" width="8.7265625" style="5" customWidth="1"/>
    <col min="4" max="4" width="11.54296875" style="5" customWidth="1"/>
    <col min="5" max="5" width="9.26953125" style="5" customWidth="1"/>
    <col min="6" max="6" width="13.81640625" style="5" customWidth="1"/>
    <col min="7" max="7" width="9.26953125" style="5" customWidth="1"/>
    <col min="8" max="8" width="13.81640625" style="5" customWidth="1"/>
    <col min="9" max="9" width="8.1796875" style="5" customWidth="1"/>
    <col min="10" max="10" width="14" style="5" customWidth="1"/>
    <col min="11" max="11" width="7" style="5" bestFit="1" customWidth="1"/>
    <col min="12" max="12" width="15.26953125" style="5" customWidth="1"/>
    <col min="13" max="14" width="7.81640625" style="16" bestFit="1" customWidth="1"/>
    <col min="15" max="16384" width="9.1796875" style="5"/>
  </cols>
  <sheetData>
    <row r="1" spans="1:16" ht="17.5">
      <c r="A1" s="115"/>
      <c r="B1" s="115"/>
      <c r="C1" s="115"/>
      <c r="D1" s="115"/>
      <c r="E1" s="77"/>
      <c r="F1" s="77"/>
      <c r="G1" s="77"/>
      <c r="H1" s="77"/>
      <c r="I1" s="77"/>
      <c r="J1" s="77"/>
      <c r="K1" s="77"/>
      <c r="L1" s="108" t="s">
        <v>53</v>
      </c>
    </row>
    <row r="2" spans="1:16" ht="15" customHeight="1">
      <c r="B2" s="62"/>
      <c r="J2" s="4"/>
      <c r="K2" s="4"/>
      <c r="L2" s="11" t="s">
        <v>79</v>
      </c>
    </row>
    <row r="3" spans="1:16" ht="15" customHeight="1">
      <c r="A3" s="116" t="s">
        <v>78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6" ht="12.75" customHeight="1">
      <c r="A4" s="117" t="s">
        <v>30</v>
      </c>
      <c r="B4" s="118" t="s">
        <v>21</v>
      </c>
      <c r="C4" s="117" t="s">
        <v>1</v>
      </c>
      <c r="D4" s="117" t="s">
        <v>7</v>
      </c>
      <c r="E4" s="119" t="s">
        <v>40</v>
      </c>
      <c r="F4" s="120"/>
      <c r="G4" s="119" t="s">
        <v>41</v>
      </c>
      <c r="H4" s="120"/>
      <c r="I4" s="119" t="s">
        <v>42</v>
      </c>
      <c r="J4" s="120"/>
      <c r="K4" s="121" t="s">
        <v>82</v>
      </c>
      <c r="L4" s="122"/>
    </row>
    <row r="5" spans="1:16" s="61" customFormat="1">
      <c r="A5" s="117"/>
      <c r="B5" s="118"/>
      <c r="C5" s="117"/>
      <c r="D5" s="117"/>
      <c r="E5" s="123">
        <v>31</v>
      </c>
      <c r="F5" s="124"/>
      <c r="G5" s="123">
        <v>30</v>
      </c>
      <c r="H5" s="124"/>
      <c r="I5" s="123">
        <v>31</v>
      </c>
      <c r="J5" s="124"/>
      <c r="K5" s="125">
        <f>E5+G5+I5</f>
        <v>92</v>
      </c>
      <c r="L5" s="122"/>
      <c r="M5" s="16"/>
      <c r="N5" s="16"/>
    </row>
    <row r="6" spans="1:16">
      <c r="A6" s="117"/>
      <c r="B6" s="118"/>
      <c r="C6" s="117"/>
      <c r="D6" s="117"/>
      <c r="E6" s="87" t="s">
        <v>52</v>
      </c>
      <c r="F6" s="86" t="s">
        <v>43</v>
      </c>
      <c r="G6" s="87" t="s">
        <v>52</v>
      </c>
      <c r="H6" s="86" t="s">
        <v>43</v>
      </c>
      <c r="I6" s="87" t="s">
        <v>52</v>
      </c>
      <c r="J6" s="86" t="s">
        <v>43</v>
      </c>
      <c r="K6" s="56" t="s">
        <v>52</v>
      </c>
      <c r="L6" s="6" t="s">
        <v>43</v>
      </c>
    </row>
    <row r="7" spans="1:16" s="4" customFormat="1" ht="26">
      <c r="A7" s="56" t="s">
        <v>46</v>
      </c>
      <c r="B7" s="15" t="s">
        <v>198</v>
      </c>
      <c r="C7" s="6" t="s">
        <v>45</v>
      </c>
      <c r="D7" s="10" t="s">
        <v>46</v>
      </c>
      <c r="E7" s="8">
        <f>E8+E11+E14+E17</f>
        <v>210</v>
      </c>
      <c r="F7" s="10" t="s">
        <v>46</v>
      </c>
      <c r="G7" s="8">
        <f>G8+G11+G14+G17</f>
        <v>461</v>
      </c>
      <c r="H7" s="10" t="s">
        <v>46</v>
      </c>
      <c r="I7" s="8">
        <f>I8+I11+I14+I17</f>
        <v>375</v>
      </c>
      <c r="J7" s="10" t="s">
        <v>46</v>
      </c>
      <c r="K7" s="8">
        <f t="shared" ref="K7:K19" si="0">E7+G7+I7</f>
        <v>1046</v>
      </c>
      <c r="L7" s="10" t="s">
        <v>46</v>
      </c>
      <c r="M7" s="16"/>
      <c r="N7" s="16"/>
    </row>
    <row r="8" spans="1:16" s="4" customFormat="1" ht="85.15" customHeight="1">
      <c r="A8" s="56" t="s">
        <v>44</v>
      </c>
      <c r="B8" s="15" t="s">
        <v>219</v>
      </c>
      <c r="C8" s="6" t="s">
        <v>45</v>
      </c>
      <c r="D8" s="10" t="s">
        <v>46</v>
      </c>
      <c r="E8" s="8">
        <f t="shared" ref="E8:J8" si="1">E9+E10</f>
        <v>210</v>
      </c>
      <c r="F8" s="10">
        <f t="shared" si="1"/>
        <v>0</v>
      </c>
      <c r="G8" s="8">
        <f t="shared" si="1"/>
        <v>210</v>
      </c>
      <c r="H8" s="10">
        <f t="shared" si="1"/>
        <v>0</v>
      </c>
      <c r="I8" s="8">
        <f t="shared" si="1"/>
        <v>61</v>
      </c>
      <c r="J8" s="10">
        <f t="shared" si="1"/>
        <v>0</v>
      </c>
      <c r="K8" s="8">
        <f t="shared" si="0"/>
        <v>481</v>
      </c>
      <c r="L8" s="10">
        <f t="shared" ref="L8:L33" si="2">F8+H8+J8</f>
        <v>0</v>
      </c>
      <c r="M8" s="16"/>
      <c r="N8" s="16"/>
    </row>
    <row r="9" spans="1:16">
      <c r="A9" s="74" t="s">
        <v>2</v>
      </c>
      <c r="B9" s="63" t="s">
        <v>20</v>
      </c>
      <c r="C9" s="86" t="s">
        <v>45</v>
      </c>
      <c r="D9" s="19"/>
      <c r="E9" s="7">
        <v>189</v>
      </c>
      <c r="F9" s="9">
        <f>D9*E9</f>
        <v>0</v>
      </c>
      <c r="G9" s="7">
        <v>189</v>
      </c>
      <c r="H9" s="9">
        <f>D9*G9</f>
        <v>0</v>
      </c>
      <c r="I9" s="7">
        <v>55</v>
      </c>
      <c r="J9" s="9">
        <f>D9*I9</f>
        <v>0</v>
      </c>
      <c r="K9" s="7">
        <f t="shared" si="0"/>
        <v>433</v>
      </c>
      <c r="L9" s="9">
        <f t="shared" si="2"/>
        <v>0</v>
      </c>
      <c r="O9" s="21"/>
      <c r="P9" s="21"/>
    </row>
    <row r="10" spans="1:16">
      <c r="A10" s="74" t="s">
        <v>3</v>
      </c>
      <c r="B10" s="63" t="s">
        <v>89</v>
      </c>
      <c r="C10" s="86" t="s">
        <v>45</v>
      </c>
      <c r="D10" s="19"/>
      <c r="E10" s="7">
        <v>21</v>
      </c>
      <c r="F10" s="9">
        <f>D10*E10</f>
        <v>0</v>
      </c>
      <c r="G10" s="7">
        <v>21</v>
      </c>
      <c r="H10" s="9">
        <f>D10*G10</f>
        <v>0</v>
      </c>
      <c r="I10" s="7">
        <v>6</v>
      </c>
      <c r="J10" s="9">
        <f>D10*I10</f>
        <v>0</v>
      </c>
      <c r="K10" s="7">
        <f t="shared" si="0"/>
        <v>48</v>
      </c>
      <c r="L10" s="9">
        <f t="shared" si="2"/>
        <v>0</v>
      </c>
      <c r="O10" s="21"/>
      <c r="P10" s="21"/>
    </row>
    <row r="11" spans="1:16" s="4" customFormat="1" ht="85.15" customHeight="1">
      <c r="A11" s="56" t="s">
        <v>12</v>
      </c>
      <c r="B11" s="15" t="s">
        <v>223</v>
      </c>
      <c r="C11" s="6" t="s">
        <v>45</v>
      </c>
      <c r="D11" s="10" t="s">
        <v>46</v>
      </c>
      <c r="E11" s="8">
        <f t="shared" ref="E11:J11" si="3">E12+E13</f>
        <v>0</v>
      </c>
      <c r="F11" s="10">
        <f t="shared" si="3"/>
        <v>0</v>
      </c>
      <c r="G11" s="8">
        <f t="shared" si="3"/>
        <v>0</v>
      </c>
      <c r="H11" s="10">
        <f t="shared" si="3"/>
        <v>0</v>
      </c>
      <c r="I11" s="8">
        <f t="shared" si="3"/>
        <v>158</v>
      </c>
      <c r="J11" s="10">
        <f t="shared" si="3"/>
        <v>0</v>
      </c>
      <c r="K11" s="8">
        <f t="shared" si="0"/>
        <v>158</v>
      </c>
      <c r="L11" s="10">
        <f t="shared" si="2"/>
        <v>0</v>
      </c>
      <c r="M11" s="16"/>
      <c r="N11" s="16"/>
    </row>
    <row r="12" spans="1:16">
      <c r="A12" s="74" t="s">
        <v>5</v>
      </c>
      <c r="B12" s="63" t="s">
        <v>20</v>
      </c>
      <c r="C12" s="86" t="s">
        <v>45</v>
      </c>
      <c r="D12" s="19"/>
      <c r="E12" s="7">
        <v>0</v>
      </c>
      <c r="F12" s="9">
        <f>D12*E12</f>
        <v>0</v>
      </c>
      <c r="G12" s="7">
        <v>0</v>
      </c>
      <c r="H12" s="9">
        <f t="shared" ref="H12:H13" si="4">D12*G12</f>
        <v>0</v>
      </c>
      <c r="I12" s="7">
        <v>142</v>
      </c>
      <c r="J12" s="9">
        <f>D12*I12</f>
        <v>0</v>
      </c>
      <c r="K12" s="7">
        <f t="shared" si="0"/>
        <v>142</v>
      </c>
      <c r="L12" s="9">
        <f t="shared" si="2"/>
        <v>0</v>
      </c>
      <c r="O12" s="21"/>
      <c r="P12" s="21"/>
    </row>
    <row r="13" spans="1:16">
      <c r="A13" s="74" t="s">
        <v>9</v>
      </c>
      <c r="B13" s="63" t="s">
        <v>89</v>
      </c>
      <c r="C13" s="86" t="s">
        <v>45</v>
      </c>
      <c r="D13" s="19"/>
      <c r="E13" s="7">
        <v>0</v>
      </c>
      <c r="F13" s="9">
        <f>D13*E13</f>
        <v>0</v>
      </c>
      <c r="G13" s="7">
        <v>0</v>
      </c>
      <c r="H13" s="9">
        <f t="shared" si="4"/>
        <v>0</v>
      </c>
      <c r="I13" s="7">
        <v>16</v>
      </c>
      <c r="J13" s="9">
        <f>D13*I13</f>
        <v>0</v>
      </c>
      <c r="K13" s="7">
        <f t="shared" si="0"/>
        <v>16</v>
      </c>
      <c r="L13" s="9">
        <f t="shared" si="2"/>
        <v>0</v>
      </c>
      <c r="O13" s="21"/>
      <c r="P13" s="21"/>
    </row>
    <row r="14" spans="1:16" s="4" customFormat="1" ht="85.9" customHeight="1">
      <c r="A14" s="56" t="s">
        <v>47</v>
      </c>
      <c r="B14" s="15" t="s">
        <v>221</v>
      </c>
      <c r="C14" s="6" t="s">
        <v>45</v>
      </c>
      <c r="D14" s="10" t="s">
        <v>46</v>
      </c>
      <c r="E14" s="8">
        <f t="shared" ref="E14:J14" si="5">E15+E16</f>
        <v>0</v>
      </c>
      <c r="F14" s="10">
        <f t="shared" si="5"/>
        <v>0</v>
      </c>
      <c r="G14" s="8">
        <f t="shared" si="5"/>
        <v>251</v>
      </c>
      <c r="H14" s="10">
        <f t="shared" si="5"/>
        <v>0</v>
      </c>
      <c r="I14" s="8">
        <f t="shared" si="5"/>
        <v>0</v>
      </c>
      <c r="J14" s="10">
        <f t="shared" si="5"/>
        <v>0</v>
      </c>
      <c r="K14" s="8">
        <f t="shared" si="0"/>
        <v>251</v>
      </c>
      <c r="L14" s="10">
        <f t="shared" si="2"/>
        <v>0</v>
      </c>
      <c r="M14" s="16"/>
      <c r="N14" s="16"/>
    </row>
    <row r="15" spans="1:16">
      <c r="A15" s="74" t="s">
        <v>6</v>
      </c>
      <c r="B15" s="63" t="s">
        <v>20</v>
      </c>
      <c r="C15" s="86" t="s">
        <v>45</v>
      </c>
      <c r="D15" s="19"/>
      <c r="E15" s="7">
        <v>0</v>
      </c>
      <c r="F15" s="9">
        <v>0</v>
      </c>
      <c r="G15" s="7">
        <v>226</v>
      </c>
      <c r="H15" s="9">
        <f>D15*G15</f>
        <v>0</v>
      </c>
      <c r="I15" s="7">
        <v>0</v>
      </c>
      <c r="J15" s="9">
        <f>D15*I15</f>
        <v>0</v>
      </c>
      <c r="K15" s="7">
        <f t="shared" si="0"/>
        <v>226</v>
      </c>
      <c r="L15" s="9">
        <f t="shared" si="2"/>
        <v>0</v>
      </c>
      <c r="O15" s="21"/>
      <c r="P15" s="21"/>
    </row>
    <row r="16" spans="1:16">
      <c r="A16" s="74" t="s">
        <v>13</v>
      </c>
      <c r="B16" s="63" t="s">
        <v>89</v>
      </c>
      <c r="C16" s="86" t="s">
        <v>45</v>
      </c>
      <c r="D16" s="19"/>
      <c r="E16" s="7">
        <v>0</v>
      </c>
      <c r="F16" s="9">
        <v>0</v>
      </c>
      <c r="G16" s="7">
        <v>25</v>
      </c>
      <c r="H16" s="9">
        <f>D16*G16</f>
        <v>0</v>
      </c>
      <c r="I16" s="7">
        <v>0</v>
      </c>
      <c r="J16" s="9">
        <f>D16*I16</f>
        <v>0</v>
      </c>
      <c r="K16" s="7">
        <f t="shared" si="0"/>
        <v>25</v>
      </c>
      <c r="L16" s="9">
        <f t="shared" si="2"/>
        <v>0</v>
      </c>
      <c r="O16" s="21"/>
      <c r="P16" s="21"/>
    </row>
    <row r="17" spans="1:17" s="4" customFormat="1" ht="78">
      <c r="A17" s="56" t="s">
        <v>48</v>
      </c>
      <c r="B17" s="15" t="s">
        <v>222</v>
      </c>
      <c r="C17" s="6" t="s">
        <v>45</v>
      </c>
      <c r="D17" s="10" t="s">
        <v>46</v>
      </c>
      <c r="E17" s="8">
        <f t="shared" ref="E17:J17" si="6">E18+E19</f>
        <v>0</v>
      </c>
      <c r="F17" s="10">
        <f t="shared" si="6"/>
        <v>0</v>
      </c>
      <c r="G17" s="8">
        <f t="shared" si="6"/>
        <v>0</v>
      </c>
      <c r="H17" s="10">
        <f t="shared" si="6"/>
        <v>0</v>
      </c>
      <c r="I17" s="8">
        <f t="shared" si="6"/>
        <v>156</v>
      </c>
      <c r="J17" s="10">
        <f t="shared" si="6"/>
        <v>0</v>
      </c>
      <c r="K17" s="8">
        <f t="shared" si="0"/>
        <v>156</v>
      </c>
      <c r="L17" s="10">
        <f t="shared" si="2"/>
        <v>0</v>
      </c>
      <c r="M17" s="16"/>
      <c r="N17" s="16"/>
    </row>
    <row r="18" spans="1:17" s="4" customFormat="1">
      <c r="A18" s="74" t="s">
        <v>8</v>
      </c>
      <c r="B18" s="63" t="s">
        <v>20</v>
      </c>
      <c r="C18" s="86" t="s">
        <v>45</v>
      </c>
      <c r="D18" s="19"/>
      <c r="E18" s="7">
        <v>0</v>
      </c>
      <c r="F18" s="9">
        <v>0</v>
      </c>
      <c r="G18" s="7">
        <v>0</v>
      </c>
      <c r="H18" s="9">
        <v>0</v>
      </c>
      <c r="I18" s="7">
        <v>140</v>
      </c>
      <c r="J18" s="9">
        <f>D18*I18</f>
        <v>0</v>
      </c>
      <c r="K18" s="7">
        <f t="shared" si="0"/>
        <v>140</v>
      </c>
      <c r="L18" s="9">
        <f t="shared" si="2"/>
        <v>0</v>
      </c>
      <c r="M18" s="16"/>
      <c r="N18" s="16"/>
      <c r="O18" s="21"/>
      <c r="P18" s="21"/>
    </row>
    <row r="19" spans="1:17">
      <c r="A19" s="74" t="s">
        <v>14</v>
      </c>
      <c r="B19" s="63" t="s">
        <v>89</v>
      </c>
      <c r="C19" s="86" t="s">
        <v>45</v>
      </c>
      <c r="D19" s="19"/>
      <c r="E19" s="7">
        <v>0</v>
      </c>
      <c r="F19" s="9">
        <v>0</v>
      </c>
      <c r="G19" s="7">
        <v>0</v>
      </c>
      <c r="H19" s="9">
        <v>0</v>
      </c>
      <c r="I19" s="7">
        <v>16</v>
      </c>
      <c r="J19" s="9">
        <f>D19*I19</f>
        <v>0</v>
      </c>
      <c r="K19" s="7">
        <f t="shared" si="0"/>
        <v>16</v>
      </c>
      <c r="L19" s="9">
        <f t="shared" si="2"/>
        <v>0</v>
      </c>
      <c r="O19" s="21"/>
      <c r="P19" s="21"/>
    </row>
    <row r="20" spans="1:17" s="4" customFormat="1" ht="41.25" customHeight="1">
      <c r="A20" s="56" t="s">
        <v>22</v>
      </c>
      <c r="B20" s="15" t="s">
        <v>208</v>
      </c>
      <c r="C20" s="6" t="s">
        <v>46</v>
      </c>
      <c r="D20" s="6" t="s">
        <v>46</v>
      </c>
      <c r="E20" s="6" t="s">
        <v>46</v>
      </c>
      <c r="F20" s="10">
        <f>F21+F23</f>
        <v>0</v>
      </c>
      <c r="G20" s="6" t="s">
        <v>46</v>
      </c>
      <c r="H20" s="10">
        <f>H21+H23</f>
        <v>0</v>
      </c>
      <c r="I20" s="6" t="s">
        <v>46</v>
      </c>
      <c r="J20" s="10">
        <f>J21+J23</f>
        <v>0</v>
      </c>
      <c r="K20" s="8" t="s">
        <v>46</v>
      </c>
      <c r="L20" s="10">
        <f t="shared" si="2"/>
        <v>0</v>
      </c>
      <c r="M20" s="16"/>
      <c r="N20" s="16"/>
    </row>
    <row r="21" spans="1:17">
      <c r="A21" s="74" t="s">
        <v>15</v>
      </c>
      <c r="B21" s="15" t="s">
        <v>51</v>
      </c>
      <c r="C21" s="86" t="s">
        <v>46</v>
      </c>
      <c r="D21" s="73" t="s">
        <v>46</v>
      </c>
      <c r="E21" s="8">
        <f t="shared" ref="E21:J21" si="7">E22</f>
        <v>210</v>
      </c>
      <c r="F21" s="10">
        <f t="shared" si="7"/>
        <v>0</v>
      </c>
      <c r="G21" s="8">
        <f t="shared" si="7"/>
        <v>461</v>
      </c>
      <c r="H21" s="10">
        <f t="shared" si="7"/>
        <v>0</v>
      </c>
      <c r="I21" s="8">
        <f t="shared" si="7"/>
        <v>375</v>
      </c>
      <c r="J21" s="10">
        <f t="shared" si="7"/>
        <v>0</v>
      </c>
      <c r="K21" s="8" t="s">
        <v>46</v>
      </c>
      <c r="L21" s="10">
        <f t="shared" si="2"/>
        <v>0</v>
      </c>
    </row>
    <row r="22" spans="1:17">
      <c r="A22" s="74" t="s">
        <v>199</v>
      </c>
      <c r="B22" s="64" t="s">
        <v>200</v>
      </c>
      <c r="C22" s="86" t="s">
        <v>45</v>
      </c>
      <c r="D22" s="19"/>
      <c r="E22" s="7">
        <f>E9+E10+E12+E13+E15+E16+E18+E19</f>
        <v>210</v>
      </c>
      <c r="F22" s="9">
        <f>D22*E22</f>
        <v>0</v>
      </c>
      <c r="G22" s="7">
        <f>G9+G10+G12+G13+G15+G16+G18+G19</f>
        <v>461</v>
      </c>
      <c r="H22" s="9">
        <f>D22*G22</f>
        <v>0</v>
      </c>
      <c r="I22" s="7">
        <f>I9+I10+I12+I13+I15+I16+I18+I19</f>
        <v>375</v>
      </c>
      <c r="J22" s="9">
        <f>D22*I22</f>
        <v>0</v>
      </c>
      <c r="K22" s="7">
        <f>E22+G22+I22</f>
        <v>1046</v>
      </c>
      <c r="L22" s="9">
        <f t="shared" si="2"/>
        <v>0</v>
      </c>
      <c r="O22" s="21"/>
      <c r="P22" s="21"/>
    </row>
    <row r="23" spans="1:17">
      <c r="A23" s="74" t="s">
        <v>23</v>
      </c>
      <c r="B23" s="15" t="s">
        <v>56</v>
      </c>
      <c r="C23" s="6" t="s">
        <v>46</v>
      </c>
      <c r="D23" s="6" t="s">
        <v>46</v>
      </c>
      <c r="E23" s="6" t="s">
        <v>46</v>
      </c>
      <c r="F23" s="10">
        <f>F24</f>
        <v>0</v>
      </c>
      <c r="G23" s="6" t="s">
        <v>46</v>
      </c>
      <c r="H23" s="10">
        <f>H24</f>
        <v>0</v>
      </c>
      <c r="I23" s="6" t="s">
        <v>46</v>
      </c>
      <c r="J23" s="10">
        <f>J24</f>
        <v>0</v>
      </c>
      <c r="K23" s="8" t="s">
        <v>46</v>
      </c>
      <c r="L23" s="10">
        <f t="shared" si="2"/>
        <v>0</v>
      </c>
    </row>
    <row r="24" spans="1:17">
      <c r="A24" s="74" t="s">
        <v>201</v>
      </c>
      <c r="B24" s="64" t="s">
        <v>200</v>
      </c>
      <c r="C24" s="86" t="s">
        <v>45</v>
      </c>
      <c r="D24" s="19"/>
      <c r="E24" s="7">
        <f>E9+E12+E15+E18</f>
        <v>189</v>
      </c>
      <c r="F24" s="9">
        <f>D24*E24</f>
        <v>0</v>
      </c>
      <c r="G24" s="7">
        <f>G9+G12+G15+G18</f>
        <v>415</v>
      </c>
      <c r="H24" s="9">
        <f>D24*G24</f>
        <v>0</v>
      </c>
      <c r="I24" s="7">
        <f>I9+I12+I15+I18</f>
        <v>337</v>
      </c>
      <c r="J24" s="9">
        <f>D24*I24</f>
        <v>0</v>
      </c>
      <c r="K24" s="7">
        <f>E24+G24+I24</f>
        <v>941</v>
      </c>
      <c r="L24" s="9">
        <f t="shared" si="2"/>
        <v>0</v>
      </c>
      <c r="O24" s="21"/>
      <c r="P24" s="21"/>
    </row>
    <row r="25" spans="1:17" s="4" customFormat="1">
      <c r="A25" s="56" t="s">
        <v>24</v>
      </c>
      <c r="B25" s="15" t="s">
        <v>57</v>
      </c>
      <c r="C25" s="6" t="s">
        <v>46</v>
      </c>
      <c r="D25" s="6" t="s">
        <v>46</v>
      </c>
      <c r="E25" s="6" t="s">
        <v>46</v>
      </c>
      <c r="F25" s="10">
        <f>F26+F28</f>
        <v>0</v>
      </c>
      <c r="G25" s="6" t="s">
        <v>46</v>
      </c>
      <c r="H25" s="10">
        <f>H26+H28</f>
        <v>0</v>
      </c>
      <c r="I25" s="6" t="s">
        <v>46</v>
      </c>
      <c r="J25" s="10">
        <f>J26+J28</f>
        <v>0</v>
      </c>
      <c r="K25" s="8" t="s">
        <v>46</v>
      </c>
      <c r="L25" s="10">
        <f t="shared" si="2"/>
        <v>0</v>
      </c>
      <c r="M25" s="16"/>
      <c r="N25" s="16"/>
    </row>
    <row r="26" spans="1:17" s="81" customFormat="1" ht="24" customHeight="1">
      <c r="A26" s="65" t="s">
        <v>16</v>
      </c>
      <c r="B26" s="66" t="s">
        <v>96</v>
      </c>
      <c r="C26" s="78" t="s">
        <v>46</v>
      </c>
      <c r="D26" s="78" t="s">
        <v>46</v>
      </c>
      <c r="E26" s="79">
        <f t="shared" ref="E26:J26" si="8">E27</f>
        <v>210</v>
      </c>
      <c r="F26" s="80">
        <f t="shared" si="8"/>
        <v>0</v>
      </c>
      <c r="G26" s="79">
        <f t="shared" si="8"/>
        <v>461</v>
      </c>
      <c r="H26" s="80">
        <f t="shared" si="8"/>
        <v>0</v>
      </c>
      <c r="I26" s="79">
        <f t="shared" si="8"/>
        <v>375</v>
      </c>
      <c r="J26" s="80">
        <f t="shared" si="8"/>
        <v>0</v>
      </c>
      <c r="K26" s="8">
        <f>E26+G26+I26</f>
        <v>1046</v>
      </c>
      <c r="L26" s="10">
        <f t="shared" si="2"/>
        <v>0</v>
      </c>
      <c r="M26" s="16"/>
      <c r="N26" s="16"/>
    </row>
    <row r="27" spans="1:17" s="81" customFormat="1" ht="31.5" customHeight="1">
      <c r="A27" s="67" t="s">
        <v>203</v>
      </c>
      <c r="B27" s="64" t="s">
        <v>225</v>
      </c>
      <c r="C27" s="78" t="s">
        <v>45</v>
      </c>
      <c r="D27" s="19"/>
      <c r="E27" s="83">
        <f>E9+E10+E12+E13+E15+E16+E18+E19</f>
        <v>210</v>
      </c>
      <c r="F27" s="82">
        <f>D27*E27</f>
        <v>0</v>
      </c>
      <c r="G27" s="83">
        <f>G9+G10+G12+G13+G15+G16+G18+G19</f>
        <v>461</v>
      </c>
      <c r="H27" s="82">
        <f>D27*G27</f>
        <v>0</v>
      </c>
      <c r="I27" s="83">
        <f>I9+I10+I12+I13+I15+I16+I18+I19</f>
        <v>375</v>
      </c>
      <c r="J27" s="82">
        <f>D27*I27</f>
        <v>0</v>
      </c>
      <c r="K27" s="7">
        <f>E27+G27+I27</f>
        <v>1046</v>
      </c>
      <c r="L27" s="9">
        <f t="shared" si="2"/>
        <v>0</v>
      </c>
      <c r="M27" s="16"/>
      <c r="N27" s="16"/>
      <c r="O27" s="21"/>
      <c r="P27" s="21"/>
    </row>
    <row r="28" spans="1:17" ht="26">
      <c r="A28" s="56" t="s">
        <v>25</v>
      </c>
      <c r="B28" s="15" t="s">
        <v>98</v>
      </c>
      <c r="C28" s="6" t="s">
        <v>46</v>
      </c>
      <c r="D28" s="6" t="s">
        <v>46</v>
      </c>
      <c r="E28" s="58">
        <f t="shared" ref="E28:J28" si="9">E29</f>
        <v>210</v>
      </c>
      <c r="F28" s="10">
        <f t="shared" si="9"/>
        <v>0</v>
      </c>
      <c r="G28" s="58">
        <f t="shared" si="9"/>
        <v>461</v>
      </c>
      <c r="H28" s="10">
        <f t="shared" si="9"/>
        <v>0</v>
      </c>
      <c r="I28" s="58">
        <f t="shared" si="9"/>
        <v>375</v>
      </c>
      <c r="J28" s="10">
        <f t="shared" si="9"/>
        <v>0</v>
      </c>
      <c r="K28" s="8">
        <f>E28+G28+I28</f>
        <v>1046</v>
      </c>
      <c r="L28" s="10">
        <f t="shared" si="2"/>
        <v>0</v>
      </c>
    </row>
    <row r="29" spans="1:17" ht="27.75" customHeight="1">
      <c r="A29" s="74" t="s">
        <v>204</v>
      </c>
      <c r="B29" s="64" t="s">
        <v>234</v>
      </c>
      <c r="C29" s="86" t="s">
        <v>45</v>
      </c>
      <c r="D29" s="19"/>
      <c r="E29" s="91">
        <f>E8+E11+E14+E17</f>
        <v>210</v>
      </c>
      <c r="F29" s="9">
        <f>D29*E29</f>
        <v>0</v>
      </c>
      <c r="G29" s="91">
        <f>G8+G11+G14+G17</f>
        <v>461</v>
      </c>
      <c r="H29" s="9">
        <f>D29*G29</f>
        <v>0</v>
      </c>
      <c r="I29" s="91">
        <f>I8+I11+I14+I17</f>
        <v>375</v>
      </c>
      <c r="J29" s="9">
        <f>D29*I29</f>
        <v>0</v>
      </c>
      <c r="K29" s="7">
        <f>E29+G29+I29</f>
        <v>1046</v>
      </c>
      <c r="L29" s="9">
        <f t="shared" si="2"/>
        <v>0</v>
      </c>
      <c r="O29" s="21"/>
      <c r="P29" s="21"/>
    </row>
    <row r="30" spans="1:17" s="4" customFormat="1" ht="71.25" customHeight="1">
      <c r="A30" s="56" t="s">
        <v>26</v>
      </c>
      <c r="B30" s="15" t="s">
        <v>205</v>
      </c>
      <c r="C30" s="3" t="s">
        <v>206</v>
      </c>
      <c r="D30" s="52"/>
      <c r="E30" s="56">
        <v>0</v>
      </c>
      <c r="F30" s="10">
        <v>0</v>
      </c>
      <c r="G30" s="8">
        <v>0</v>
      </c>
      <c r="H30" s="10">
        <v>0</v>
      </c>
      <c r="I30" s="8">
        <f>ROUND(E9*(9.2+2.4)/1000,0)*I5</f>
        <v>62</v>
      </c>
      <c r="J30" s="10">
        <f>D30*I30</f>
        <v>0</v>
      </c>
      <c r="K30" s="8">
        <f>E30+G30+I30</f>
        <v>62</v>
      </c>
      <c r="L30" s="10">
        <f t="shared" si="2"/>
        <v>0</v>
      </c>
      <c r="M30" s="16"/>
      <c r="N30" s="16"/>
      <c r="O30" s="21"/>
      <c r="P30" s="21"/>
    </row>
    <row r="31" spans="1:17">
      <c r="A31" s="113" t="s">
        <v>49</v>
      </c>
      <c r="B31" s="114"/>
      <c r="C31" s="6" t="s">
        <v>50</v>
      </c>
      <c r="D31" s="10" t="s">
        <v>46</v>
      </c>
      <c r="E31" s="9" t="s">
        <v>46</v>
      </c>
      <c r="F31" s="10">
        <f>F9+F10+F12+F13+F15+F16+F18+F19+F22+F24+F27+F29+F30</f>
        <v>0</v>
      </c>
      <c r="G31" s="9" t="s">
        <v>46</v>
      </c>
      <c r="H31" s="10">
        <f>H9+H10+H12+H13+H15+H16+H18+H19+H22+H24+H27+H29+H30</f>
        <v>0</v>
      </c>
      <c r="I31" s="9" t="s">
        <v>46</v>
      </c>
      <c r="J31" s="10">
        <f>J9+J10+J12+J13+J15+J16+J18+J19+J22+J24+J27+J29+J30</f>
        <v>0</v>
      </c>
      <c r="K31" s="10" t="s">
        <v>46</v>
      </c>
      <c r="L31" s="10">
        <f t="shared" si="2"/>
        <v>0</v>
      </c>
      <c r="O31" s="21"/>
      <c r="P31" s="21"/>
      <c r="Q31" s="105"/>
    </row>
    <row r="32" spans="1:17">
      <c r="A32" s="113" t="s">
        <v>76</v>
      </c>
      <c r="B32" s="114"/>
      <c r="C32" s="6" t="s">
        <v>50</v>
      </c>
      <c r="D32" s="10" t="s">
        <v>46</v>
      </c>
      <c r="E32" s="9" t="s">
        <v>46</v>
      </c>
      <c r="F32" s="10">
        <f>F31*0.22</f>
        <v>0</v>
      </c>
      <c r="G32" s="9" t="s">
        <v>46</v>
      </c>
      <c r="H32" s="10">
        <f>H31*0.22</f>
        <v>0</v>
      </c>
      <c r="I32" s="9" t="s">
        <v>46</v>
      </c>
      <c r="J32" s="10">
        <f>J31*0.22</f>
        <v>0</v>
      </c>
      <c r="K32" s="10" t="s">
        <v>46</v>
      </c>
      <c r="L32" s="10">
        <f t="shared" si="2"/>
        <v>0</v>
      </c>
      <c r="M32" s="24"/>
      <c r="N32" s="21"/>
      <c r="O32" s="24"/>
      <c r="P32" s="21"/>
      <c r="Q32" s="105"/>
    </row>
    <row r="33" spans="1:24" ht="12" customHeight="1">
      <c r="A33" s="113" t="s">
        <v>75</v>
      </c>
      <c r="B33" s="114"/>
      <c r="C33" s="6" t="s">
        <v>50</v>
      </c>
      <c r="D33" s="10" t="s">
        <v>46</v>
      </c>
      <c r="E33" s="9" t="s">
        <v>46</v>
      </c>
      <c r="F33" s="10">
        <f>F31+F32</f>
        <v>0</v>
      </c>
      <c r="G33" s="9" t="s">
        <v>46</v>
      </c>
      <c r="H33" s="10">
        <f>H31+H32</f>
        <v>0</v>
      </c>
      <c r="I33" s="9" t="s">
        <v>46</v>
      </c>
      <c r="J33" s="10">
        <f>J31+J32</f>
        <v>0</v>
      </c>
      <c r="K33" s="10" t="s">
        <v>46</v>
      </c>
      <c r="L33" s="10">
        <f t="shared" si="2"/>
        <v>0</v>
      </c>
      <c r="M33" s="21"/>
      <c r="N33" s="21"/>
      <c r="O33" s="21"/>
      <c r="P33" s="21"/>
      <c r="Q33" s="105"/>
    </row>
    <row r="34" spans="1:24" s="4" customFormat="1" ht="33.75" customHeight="1">
      <c r="A34" s="110" t="s">
        <v>207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24"/>
      <c r="N34" s="24"/>
    </row>
    <row r="35" spans="1:24" s="24" customFormat="1">
      <c r="B35" s="25"/>
      <c r="D35" s="21"/>
      <c r="K35" s="16"/>
      <c r="L35" s="21"/>
    </row>
    <row r="36" spans="1:24" s="24" customFormat="1">
      <c r="B36" s="25"/>
      <c r="F36" s="21"/>
      <c r="H36" s="21"/>
      <c r="J36" s="21"/>
      <c r="L36" s="21"/>
      <c r="M36" s="21"/>
    </row>
    <row r="37" spans="1:24" ht="15.5">
      <c r="B37" s="68" t="s">
        <v>27</v>
      </c>
      <c r="C37" s="84"/>
      <c r="D37" s="85"/>
      <c r="E37" s="4" t="s">
        <v>28</v>
      </c>
      <c r="F37" s="24"/>
      <c r="H37" s="24"/>
      <c r="J37" s="24"/>
      <c r="M37" s="24"/>
      <c r="N37" s="24"/>
      <c r="V37" s="70"/>
      <c r="W37" s="24"/>
      <c r="X37" s="24"/>
    </row>
    <row r="38" spans="1:24" ht="15.5">
      <c r="B38" s="2"/>
      <c r="C38" s="112" t="s">
        <v>29</v>
      </c>
      <c r="D38" s="112"/>
      <c r="F38" s="21"/>
      <c r="H38" s="21"/>
      <c r="J38" s="21"/>
      <c r="M38" s="24"/>
      <c r="N38" s="24"/>
      <c r="W38" s="24"/>
      <c r="X38" s="24"/>
    </row>
    <row r="39" spans="1:24" s="24" customFormat="1">
      <c r="F39" s="21"/>
      <c r="H39" s="21"/>
      <c r="J39" s="21"/>
      <c r="L39" s="21"/>
      <c r="M39" s="16"/>
      <c r="N39" s="16"/>
    </row>
    <row r="40" spans="1:24" s="24" customFormat="1">
      <c r="M40" s="16"/>
      <c r="N40" s="16"/>
    </row>
    <row r="41" spans="1:24" s="24" customFormat="1">
      <c r="F41" s="21"/>
      <c r="H41" s="21"/>
      <c r="J41" s="21"/>
      <c r="L41" s="21"/>
      <c r="M41" s="16"/>
      <c r="N41" s="16"/>
    </row>
    <row r="42" spans="1:24">
      <c r="F42" s="21"/>
      <c r="H42" s="21"/>
      <c r="J42" s="21"/>
      <c r="L42" s="21"/>
    </row>
    <row r="43" spans="1:24">
      <c r="F43" s="21"/>
      <c r="H43" s="21"/>
      <c r="J43" s="21"/>
      <c r="L43" s="21"/>
    </row>
    <row r="44" spans="1:24">
      <c r="F44" s="21"/>
      <c r="H44" s="21"/>
      <c r="J44" s="21"/>
      <c r="L44" s="21"/>
    </row>
  </sheetData>
  <autoFilter ref="A6:X34" xr:uid="{00000000-0009-0000-0000-000000000000}"/>
  <mergeCells count="19">
    <mergeCell ref="A1:D1"/>
    <mergeCell ref="A3:L3"/>
    <mergeCell ref="A4:A6"/>
    <mergeCell ref="B4:B6"/>
    <mergeCell ref="C4:C6"/>
    <mergeCell ref="D4:D6"/>
    <mergeCell ref="E4:F4"/>
    <mergeCell ref="G4:H4"/>
    <mergeCell ref="I4:J4"/>
    <mergeCell ref="K4:L4"/>
    <mergeCell ref="E5:F5"/>
    <mergeCell ref="G5:H5"/>
    <mergeCell ref="I5:J5"/>
    <mergeCell ref="K5:L5"/>
    <mergeCell ref="A34:L34"/>
    <mergeCell ref="C38:D38"/>
    <mergeCell ref="A31:B31"/>
    <mergeCell ref="A32:B32"/>
    <mergeCell ref="A33:B33"/>
  </mergeCells>
  <pageMargins left="0.51181102362204722" right="0.51181102362204722" top="0.55118110236220474" bottom="0.55118110236220474" header="0.31496062992125984" footer="0.31496062992125984"/>
  <pageSetup paperSize="9" scale="7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06"/>
  <sheetViews>
    <sheetView zoomScale="96" zoomScaleNormal="96" workbookViewId="0">
      <selection activeCell="AD1" sqref="AD1"/>
    </sheetView>
  </sheetViews>
  <sheetFormatPr defaultColWidth="9.1796875" defaultRowHeight="13"/>
  <cols>
    <col min="1" max="1" width="5.81640625" style="5" bestFit="1" customWidth="1"/>
    <col min="2" max="2" width="72.1796875" style="5" customWidth="1"/>
    <col min="3" max="3" width="8.7265625" style="5" customWidth="1"/>
    <col min="4" max="4" width="11.54296875" style="5" customWidth="1"/>
    <col min="5" max="5" width="9" style="12" customWidth="1"/>
    <col min="6" max="6" width="14" style="12" customWidth="1"/>
    <col min="7" max="7" width="7.1796875" style="12" customWidth="1"/>
    <col min="8" max="8" width="14.453125" style="12" customWidth="1"/>
    <col min="9" max="9" width="7.81640625" style="5" customWidth="1"/>
    <col min="10" max="10" width="14.453125" style="5" customWidth="1"/>
    <col min="11" max="11" width="7.26953125" style="12" customWidth="1"/>
    <col min="12" max="12" width="14.453125" style="12" customWidth="1"/>
    <col min="13" max="13" width="6.81640625" style="12" customWidth="1"/>
    <col min="14" max="14" width="13.81640625" style="12" customWidth="1"/>
    <col min="15" max="15" width="7.1796875" style="12" customWidth="1"/>
    <col min="16" max="16" width="14" style="12" customWidth="1"/>
    <col min="17" max="17" width="6.81640625" style="5" customWidth="1"/>
    <col min="18" max="18" width="14.453125" style="5" customWidth="1"/>
    <col min="19" max="19" width="6.7265625" style="5" customWidth="1"/>
    <col min="20" max="20" width="14.453125" style="5" customWidth="1"/>
    <col min="21" max="21" width="6.453125" style="5" customWidth="1"/>
    <col min="22" max="22" width="14.453125" style="5" customWidth="1"/>
    <col min="23" max="23" width="8" style="5" customWidth="1"/>
    <col min="24" max="24" width="14.453125" style="5" customWidth="1"/>
    <col min="25" max="25" width="8.1796875" style="5" customWidth="1"/>
    <col min="26" max="26" width="13.81640625" style="5" customWidth="1"/>
    <col min="27" max="27" width="8.1796875" style="5" customWidth="1"/>
    <col min="28" max="28" width="14" style="5" customWidth="1"/>
    <col min="29" max="29" width="6.54296875" style="5" customWidth="1"/>
    <col min="30" max="30" width="14.54296875" style="5" customWidth="1"/>
    <col min="31" max="31" width="5.7265625" style="16" bestFit="1" customWidth="1"/>
    <col min="32" max="32" width="2" style="16" bestFit="1" customWidth="1"/>
    <col min="33" max="33" width="9.1796875" style="5"/>
    <col min="34" max="35" width="4.1796875" style="5" bestFit="1" customWidth="1"/>
    <col min="36" max="16384" width="9.1796875" style="5"/>
  </cols>
  <sheetData>
    <row r="1" spans="1:34" ht="16.5">
      <c r="AB1" s="4"/>
      <c r="AC1" s="4"/>
      <c r="AD1" s="108" t="s">
        <v>53</v>
      </c>
    </row>
    <row r="2" spans="1:34">
      <c r="AB2" s="4"/>
      <c r="AC2" s="4"/>
      <c r="AD2" s="11" t="s">
        <v>54</v>
      </c>
    </row>
    <row r="3" spans="1:34">
      <c r="A3" s="116" t="s">
        <v>210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34" ht="12.75" customHeight="1">
      <c r="A4" s="117" t="s">
        <v>30</v>
      </c>
      <c r="B4" s="118" t="s">
        <v>21</v>
      </c>
      <c r="C4" s="117" t="s">
        <v>1</v>
      </c>
      <c r="D4" s="117" t="s">
        <v>7</v>
      </c>
      <c r="E4" s="119" t="s">
        <v>31</v>
      </c>
      <c r="F4" s="120"/>
      <c r="G4" s="119" t="s">
        <v>32</v>
      </c>
      <c r="H4" s="120"/>
      <c r="I4" s="119" t="s">
        <v>33</v>
      </c>
      <c r="J4" s="120"/>
      <c r="K4" s="119" t="s">
        <v>34</v>
      </c>
      <c r="L4" s="120"/>
      <c r="M4" s="119" t="s">
        <v>35</v>
      </c>
      <c r="N4" s="120"/>
      <c r="O4" s="119" t="s">
        <v>36</v>
      </c>
      <c r="P4" s="120"/>
      <c r="Q4" s="119" t="s">
        <v>37</v>
      </c>
      <c r="R4" s="120"/>
      <c r="S4" s="119" t="s">
        <v>38</v>
      </c>
      <c r="T4" s="120"/>
      <c r="U4" s="119" t="s">
        <v>39</v>
      </c>
      <c r="V4" s="120"/>
      <c r="W4" s="119" t="s">
        <v>40</v>
      </c>
      <c r="X4" s="120"/>
      <c r="Y4" s="119" t="s">
        <v>41</v>
      </c>
      <c r="Z4" s="120"/>
      <c r="AA4" s="119" t="s">
        <v>42</v>
      </c>
      <c r="AB4" s="120"/>
      <c r="AC4" s="121" t="s">
        <v>58</v>
      </c>
      <c r="AD4" s="122"/>
    </row>
    <row r="5" spans="1:34" s="61" customFormat="1">
      <c r="A5" s="117"/>
      <c r="B5" s="118"/>
      <c r="C5" s="117"/>
      <c r="D5" s="117"/>
      <c r="E5" s="123">
        <v>31</v>
      </c>
      <c r="F5" s="124"/>
      <c r="G5" s="123">
        <v>28</v>
      </c>
      <c r="H5" s="124"/>
      <c r="I5" s="123">
        <v>31</v>
      </c>
      <c r="J5" s="124"/>
      <c r="K5" s="123">
        <v>30</v>
      </c>
      <c r="L5" s="124"/>
      <c r="M5" s="123">
        <v>31</v>
      </c>
      <c r="N5" s="124"/>
      <c r="O5" s="123">
        <v>30</v>
      </c>
      <c r="P5" s="124"/>
      <c r="Q5" s="123">
        <v>31</v>
      </c>
      <c r="R5" s="124"/>
      <c r="S5" s="123">
        <v>31</v>
      </c>
      <c r="T5" s="124"/>
      <c r="U5" s="123">
        <v>30</v>
      </c>
      <c r="V5" s="124"/>
      <c r="W5" s="123">
        <v>31</v>
      </c>
      <c r="X5" s="124"/>
      <c r="Y5" s="123">
        <v>30</v>
      </c>
      <c r="Z5" s="124"/>
      <c r="AA5" s="123">
        <v>31</v>
      </c>
      <c r="AB5" s="124"/>
      <c r="AC5" s="125">
        <f>E5+G5+I5+K5+M5+O5+Q5+S5+U5+W5+Y5+AA5</f>
        <v>365</v>
      </c>
      <c r="AD5" s="122"/>
      <c r="AE5" s="16"/>
      <c r="AF5" s="16"/>
    </row>
    <row r="6" spans="1:34">
      <c r="A6" s="117"/>
      <c r="B6" s="118"/>
      <c r="C6" s="117"/>
      <c r="D6" s="117"/>
      <c r="E6" s="87" t="s">
        <v>52</v>
      </c>
      <c r="F6" s="86" t="s">
        <v>43</v>
      </c>
      <c r="G6" s="87" t="s">
        <v>52</v>
      </c>
      <c r="H6" s="86" t="s">
        <v>43</v>
      </c>
      <c r="I6" s="87" t="s">
        <v>52</v>
      </c>
      <c r="J6" s="86" t="s">
        <v>43</v>
      </c>
      <c r="K6" s="87" t="s">
        <v>52</v>
      </c>
      <c r="L6" s="86" t="s">
        <v>43</v>
      </c>
      <c r="M6" s="87" t="s">
        <v>52</v>
      </c>
      <c r="N6" s="86" t="s">
        <v>43</v>
      </c>
      <c r="O6" s="87" t="s">
        <v>52</v>
      </c>
      <c r="P6" s="86" t="s">
        <v>43</v>
      </c>
      <c r="Q6" s="87" t="s">
        <v>52</v>
      </c>
      <c r="R6" s="86" t="s">
        <v>43</v>
      </c>
      <c r="S6" s="87" t="s">
        <v>52</v>
      </c>
      <c r="T6" s="86" t="s">
        <v>43</v>
      </c>
      <c r="U6" s="87" t="s">
        <v>52</v>
      </c>
      <c r="V6" s="86" t="s">
        <v>43</v>
      </c>
      <c r="W6" s="87" t="s">
        <v>52</v>
      </c>
      <c r="X6" s="86" t="s">
        <v>43</v>
      </c>
      <c r="Y6" s="87" t="s">
        <v>52</v>
      </c>
      <c r="Z6" s="86" t="s">
        <v>43</v>
      </c>
      <c r="AA6" s="87" t="s">
        <v>52</v>
      </c>
      <c r="AB6" s="86" t="s">
        <v>43</v>
      </c>
      <c r="AC6" s="56" t="s">
        <v>52</v>
      </c>
      <c r="AD6" s="6" t="s">
        <v>43</v>
      </c>
    </row>
    <row r="7" spans="1:34" s="4" customFormat="1" ht="30" customHeight="1">
      <c r="A7" s="56" t="s">
        <v>46</v>
      </c>
      <c r="B7" s="15" t="s">
        <v>198</v>
      </c>
      <c r="C7" s="6" t="s">
        <v>45</v>
      </c>
      <c r="D7" s="10" t="s">
        <v>46</v>
      </c>
      <c r="E7" s="8">
        <f>E8+E11+E14</f>
        <v>0</v>
      </c>
      <c r="F7" s="10" t="s">
        <v>46</v>
      </c>
      <c r="G7" s="8">
        <f>G8+G11+G14</f>
        <v>0</v>
      </c>
      <c r="H7" s="10" t="s">
        <v>46</v>
      </c>
      <c r="I7" s="8">
        <v>0</v>
      </c>
      <c r="J7" s="10" t="s">
        <v>46</v>
      </c>
      <c r="K7" s="8">
        <f>K8+K11+K14</f>
        <v>216</v>
      </c>
      <c r="L7" s="10" t="s">
        <v>46</v>
      </c>
      <c r="M7" s="8">
        <v>0</v>
      </c>
      <c r="N7" s="10" t="s">
        <v>46</v>
      </c>
      <c r="O7" s="8">
        <f>O8+O11+O14</f>
        <v>210</v>
      </c>
      <c r="P7" s="10" t="s">
        <v>46</v>
      </c>
      <c r="Q7" s="8">
        <v>0</v>
      </c>
      <c r="R7" s="10" t="s">
        <v>46</v>
      </c>
      <c r="S7" s="8">
        <f>S8+S11+S14</f>
        <v>266</v>
      </c>
      <c r="T7" s="10" t="s">
        <v>46</v>
      </c>
      <c r="U7" s="8">
        <v>0</v>
      </c>
      <c r="V7" s="10" t="s">
        <v>46</v>
      </c>
      <c r="W7" s="8">
        <f>W8+W11+W14</f>
        <v>210</v>
      </c>
      <c r="X7" s="10" t="s">
        <v>46</v>
      </c>
      <c r="Y7" s="8">
        <v>0</v>
      </c>
      <c r="Z7" s="10" t="s">
        <v>46</v>
      </c>
      <c r="AA7" s="8">
        <v>0</v>
      </c>
      <c r="AB7" s="10" t="s">
        <v>46</v>
      </c>
      <c r="AC7" s="8">
        <f t="shared" ref="AC7:AC16" si="0">E7+G7+I7+K7+M7+O7+Q7+S7+U7+W7+Y7+AA7</f>
        <v>902</v>
      </c>
      <c r="AD7" s="10" t="s">
        <v>46</v>
      </c>
      <c r="AE7" s="75"/>
      <c r="AF7" s="16"/>
    </row>
    <row r="8" spans="1:34" s="4" customFormat="1" ht="87.75" customHeight="1">
      <c r="A8" s="56" t="s">
        <v>44</v>
      </c>
      <c r="B8" s="15" t="s">
        <v>218</v>
      </c>
      <c r="C8" s="6" t="s">
        <v>45</v>
      </c>
      <c r="D8" s="10" t="s">
        <v>46</v>
      </c>
      <c r="E8" s="8">
        <f t="shared" ref="E8" si="1">E9+E10</f>
        <v>0</v>
      </c>
      <c r="F8" s="10">
        <f>F9+F10</f>
        <v>0</v>
      </c>
      <c r="G8" s="8">
        <f>G9+G10</f>
        <v>0</v>
      </c>
      <c r="H8" s="10">
        <f>H9+H10</f>
        <v>0</v>
      </c>
      <c r="I8" s="8">
        <f t="shared" ref="I8:AA8" si="2">I9+I10</f>
        <v>0</v>
      </c>
      <c r="J8" s="10">
        <f t="shared" si="2"/>
        <v>0</v>
      </c>
      <c r="K8" s="8">
        <f>K9+K10</f>
        <v>82</v>
      </c>
      <c r="L8" s="10">
        <f>L9+L10</f>
        <v>0</v>
      </c>
      <c r="M8" s="8">
        <f t="shared" si="2"/>
        <v>0</v>
      </c>
      <c r="N8" s="10">
        <f t="shared" si="2"/>
        <v>0</v>
      </c>
      <c r="O8" s="8">
        <f t="shared" si="2"/>
        <v>0</v>
      </c>
      <c r="P8" s="10">
        <f t="shared" si="2"/>
        <v>0</v>
      </c>
      <c r="Q8" s="8">
        <f t="shared" ref="Q8" si="3">Q9+Q10</f>
        <v>0</v>
      </c>
      <c r="R8" s="10">
        <f t="shared" si="2"/>
        <v>0</v>
      </c>
      <c r="S8" s="8">
        <f>S9+S10</f>
        <v>56</v>
      </c>
      <c r="T8" s="10">
        <f>T9+T10</f>
        <v>0</v>
      </c>
      <c r="U8" s="8">
        <f t="shared" si="2"/>
        <v>0</v>
      </c>
      <c r="V8" s="10">
        <f t="shared" si="2"/>
        <v>0</v>
      </c>
      <c r="W8" s="8">
        <f t="shared" si="2"/>
        <v>0</v>
      </c>
      <c r="X8" s="10">
        <f t="shared" si="2"/>
        <v>0</v>
      </c>
      <c r="Y8" s="8">
        <f t="shared" si="2"/>
        <v>0</v>
      </c>
      <c r="Z8" s="10">
        <f t="shared" si="2"/>
        <v>0</v>
      </c>
      <c r="AA8" s="8">
        <f t="shared" si="2"/>
        <v>0</v>
      </c>
      <c r="AB8" s="10">
        <f>AB9+AB10</f>
        <v>0</v>
      </c>
      <c r="AC8" s="8">
        <f t="shared" si="0"/>
        <v>138</v>
      </c>
      <c r="AD8" s="10">
        <f>F8+H8+J8+L8+N8+P8+R8+T8+V8+X8+Z8+AB8</f>
        <v>0</v>
      </c>
      <c r="AE8" s="75"/>
      <c r="AF8" s="16"/>
    </row>
    <row r="9" spans="1:34">
      <c r="A9" s="74" t="s">
        <v>2</v>
      </c>
      <c r="B9" s="63" t="s">
        <v>20</v>
      </c>
      <c r="C9" s="86" t="s">
        <v>45</v>
      </c>
      <c r="D9" s="19"/>
      <c r="E9" s="7">
        <v>0</v>
      </c>
      <c r="F9" s="9">
        <v>0</v>
      </c>
      <c r="G9" s="7">
        <v>0</v>
      </c>
      <c r="H9" s="9">
        <v>0</v>
      </c>
      <c r="I9" s="7">
        <v>0</v>
      </c>
      <c r="J9" s="9">
        <v>0</v>
      </c>
      <c r="K9" s="7">
        <v>74</v>
      </c>
      <c r="L9" s="9">
        <f>D9*K9</f>
        <v>0</v>
      </c>
      <c r="M9" s="7">
        <v>0</v>
      </c>
      <c r="N9" s="9">
        <f t="shared" ref="N9:N10" si="4">$D9*M9</f>
        <v>0</v>
      </c>
      <c r="O9" s="7">
        <v>0</v>
      </c>
      <c r="P9" s="9">
        <f>$D9*O9</f>
        <v>0</v>
      </c>
      <c r="Q9" s="7">
        <v>0</v>
      </c>
      <c r="R9" s="9">
        <v>0</v>
      </c>
      <c r="S9" s="7">
        <v>50</v>
      </c>
      <c r="T9" s="9">
        <f>D9*S9</f>
        <v>0</v>
      </c>
      <c r="U9" s="7">
        <v>0</v>
      </c>
      <c r="V9" s="9">
        <v>0</v>
      </c>
      <c r="W9" s="7">
        <v>0</v>
      </c>
      <c r="X9" s="9">
        <f t="shared" ref="X9:X10" si="5">$D9*W9</f>
        <v>0</v>
      </c>
      <c r="Y9" s="7">
        <v>0</v>
      </c>
      <c r="Z9" s="9">
        <v>0</v>
      </c>
      <c r="AA9" s="7">
        <v>0</v>
      </c>
      <c r="AB9" s="9">
        <v>0</v>
      </c>
      <c r="AC9" s="7">
        <f t="shared" si="0"/>
        <v>124</v>
      </c>
      <c r="AD9" s="9">
        <f t="shared" ref="AD9:AD28" si="6">F9+H9+J9+L9+N9+P9+R9+T9+V9+X9+Z9+AB9</f>
        <v>0</v>
      </c>
      <c r="AE9" s="75"/>
      <c r="AG9" s="69"/>
      <c r="AH9" s="69"/>
    </row>
    <row r="10" spans="1:34">
      <c r="A10" s="74" t="s">
        <v>3</v>
      </c>
      <c r="B10" s="63" t="s">
        <v>89</v>
      </c>
      <c r="C10" s="86" t="s">
        <v>45</v>
      </c>
      <c r="D10" s="19"/>
      <c r="E10" s="7">
        <f>(E9*1.3)-E9</f>
        <v>0</v>
      </c>
      <c r="F10" s="9">
        <v>0</v>
      </c>
      <c r="G10" s="7">
        <v>0</v>
      </c>
      <c r="H10" s="9">
        <v>0</v>
      </c>
      <c r="I10" s="7">
        <f>(I9*1.3)-I9</f>
        <v>0</v>
      </c>
      <c r="J10" s="9">
        <v>0</v>
      </c>
      <c r="K10" s="7">
        <v>8</v>
      </c>
      <c r="L10" s="9">
        <f>D10*K10</f>
        <v>0</v>
      </c>
      <c r="M10" s="7">
        <v>0</v>
      </c>
      <c r="N10" s="9">
        <f t="shared" si="4"/>
        <v>0</v>
      </c>
      <c r="O10" s="7">
        <v>0</v>
      </c>
      <c r="P10" s="9">
        <f>$D10*O10</f>
        <v>0</v>
      </c>
      <c r="Q10" s="7">
        <v>0</v>
      </c>
      <c r="R10" s="9">
        <v>0</v>
      </c>
      <c r="S10" s="7">
        <v>6</v>
      </c>
      <c r="T10" s="9">
        <f>D10*S10</f>
        <v>0</v>
      </c>
      <c r="U10" s="7">
        <f>(U9*1.3)-U9</f>
        <v>0</v>
      </c>
      <c r="V10" s="9">
        <v>0</v>
      </c>
      <c r="W10" s="7">
        <f>(W9*1.3)-W9</f>
        <v>0</v>
      </c>
      <c r="X10" s="9">
        <f t="shared" si="5"/>
        <v>0</v>
      </c>
      <c r="Y10" s="7">
        <v>0</v>
      </c>
      <c r="Z10" s="9">
        <f t="shared" ref="Z10" si="7">$D10*Y10</f>
        <v>0</v>
      </c>
      <c r="AA10" s="7">
        <f>(AA9*1.3)-AA9</f>
        <v>0</v>
      </c>
      <c r="AB10" s="9">
        <f>$D10*AA10</f>
        <v>0</v>
      </c>
      <c r="AC10" s="7">
        <f t="shared" si="0"/>
        <v>14</v>
      </c>
      <c r="AD10" s="9">
        <f t="shared" si="6"/>
        <v>0</v>
      </c>
      <c r="AE10" s="75"/>
      <c r="AG10" s="69"/>
      <c r="AH10" s="69"/>
    </row>
    <row r="11" spans="1:34" s="4" customFormat="1" ht="90" customHeight="1">
      <c r="A11" s="56" t="s">
        <v>12</v>
      </c>
      <c r="B11" s="15" t="s">
        <v>219</v>
      </c>
      <c r="C11" s="6" t="s">
        <v>45</v>
      </c>
      <c r="D11" s="10" t="s">
        <v>46</v>
      </c>
      <c r="E11" s="8">
        <f t="shared" ref="E11" si="8">E12+E13</f>
        <v>0</v>
      </c>
      <c r="F11" s="10">
        <f>F12+F13</f>
        <v>0</v>
      </c>
      <c r="G11" s="8">
        <f t="shared" ref="G11:AA11" si="9">G12+G13</f>
        <v>0</v>
      </c>
      <c r="H11" s="10">
        <f t="shared" si="9"/>
        <v>0</v>
      </c>
      <c r="I11" s="8">
        <f t="shared" si="9"/>
        <v>0</v>
      </c>
      <c r="J11" s="10">
        <f t="shared" si="9"/>
        <v>0</v>
      </c>
      <c r="K11" s="8">
        <f>K12+K13</f>
        <v>134</v>
      </c>
      <c r="L11" s="10">
        <f>L12+L13</f>
        <v>0</v>
      </c>
      <c r="M11" s="8">
        <f t="shared" si="9"/>
        <v>0</v>
      </c>
      <c r="N11" s="10">
        <f t="shared" si="9"/>
        <v>0</v>
      </c>
      <c r="O11" s="8">
        <f>O12+O13</f>
        <v>210</v>
      </c>
      <c r="P11" s="10">
        <f>P12+P13</f>
        <v>0</v>
      </c>
      <c r="Q11" s="8">
        <f t="shared" si="9"/>
        <v>0</v>
      </c>
      <c r="R11" s="10">
        <f t="shared" si="9"/>
        <v>0</v>
      </c>
      <c r="S11" s="8">
        <f>S12+S13</f>
        <v>210</v>
      </c>
      <c r="T11" s="10">
        <f>T12+T13</f>
        <v>0</v>
      </c>
      <c r="U11" s="8">
        <f t="shared" si="9"/>
        <v>0</v>
      </c>
      <c r="V11" s="10">
        <f t="shared" si="9"/>
        <v>0</v>
      </c>
      <c r="W11" s="8">
        <f t="shared" si="9"/>
        <v>0</v>
      </c>
      <c r="X11" s="10">
        <f t="shared" si="9"/>
        <v>0</v>
      </c>
      <c r="Y11" s="8">
        <f t="shared" si="9"/>
        <v>0</v>
      </c>
      <c r="Z11" s="10">
        <f t="shared" si="9"/>
        <v>0</v>
      </c>
      <c r="AA11" s="8">
        <f t="shared" si="9"/>
        <v>0</v>
      </c>
      <c r="AB11" s="10">
        <f>AB12+AB13</f>
        <v>0</v>
      </c>
      <c r="AC11" s="8">
        <f t="shared" si="0"/>
        <v>554</v>
      </c>
      <c r="AD11" s="10">
        <f t="shared" si="6"/>
        <v>0</v>
      </c>
      <c r="AE11" s="75"/>
      <c r="AF11" s="16"/>
    </row>
    <row r="12" spans="1:34">
      <c r="A12" s="74" t="s">
        <v>5</v>
      </c>
      <c r="B12" s="63" t="s">
        <v>20</v>
      </c>
      <c r="C12" s="86" t="s">
        <v>45</v>
      </c>
      <c r="D12" s="19"/>
      <c r="E12" s="7">
        <v>0</v>
      </c>
      <c r="F12" s="9">
        <f t="shared" ref="F12:H16" si="10">$D12*E12</f>
        <v>0</v>
      </c>
      <c r="G12" s="7">
        <v>0</v>
      </c>
      <c r="H12" s="9">
        <f t="shared" ref="H12:H13" si="11">$D12*G12</f>
        <v>0</v>
      </c>
      <c r="I12" s="7">
        <v>0</v>
      </c>
      <c r="J12" s="9">
        <f t="shared" ref="J12:J13" si="12">$D12*I12</f>
        <v>0</v>
      </c>
      <c r="K12" s="7">
        <v>121</v>
      </c>
      <c r="L12" s="9">
        <f>D12*K12</f>
        <v>0</v>
      </c>
      <c r="M12" s="7">
        <v>0</v>
      </c>
      <c r="N12" s="9">
        <f t="shared" ref="N12:N13" si="13">$D12*M12</f>
        <v>0</v>
      </c>
      <c r="O12" s="7">
        <v>189</v>
      </c>
      <c r="P12" s="9">
        <f>D12*O12</f>
        <v>0</v>
      </c>
      <c r="Q12" s="7">
        <v>0</v>
      </c>
      <c r="R12" s="9">
        <v>0</v>
      </c>
      <c r="S12" s="7">
        <v>189</v>
      </c>
      <c r="T12" s="9">
        <f>D12*S12</f>
        <v>0</v>
      </c>
      <c r="U12" s="7">
        <v>0</v>
      </c>
      <c r="V12" s="9">
        <v>0</v>
      </c>
      <c r="W12" s="7">
        <v>0</v>
      </c>
      <c r="X12" s="9">
        <f t="shared" ref="X12:X13" si="14">$D12*W12</f>
        <v>0</v>
      </c>
      <c r="Y12" s="7">
        <v>0</v>
      </c>
      <c r="Z12" s="9">
        <v>0</v>
      </c>
      <c r="AA12" s="7">
        <v>0</v>
      </c>
      <c r="AB12" s="9">
        <v>0</v>
      </c>
      <c r="AC12" s="7">
        <f t="shared" si="0"/>
        <v>499</v>
      </c>
      <c r="AD12" s="9">
        <f t="shared" si="6"/>
        <v>0</v>
      </c>
      <c r="AE12" s="75"/>
      <c r="AG12" s="69"/>
      <c r="AH12" s="69"/>
    </row>
    <row r="13" spans="1:34">
      <c r="A13" s="74" t="s">
        <v>9</v>
      </c>
      <c r="B13" s="63" t="s">
        <v>89</v>
      </c>
      <c r="C13" s="86" t="s">
        <v>45</v>
      </c>
      <c r="D13" s="19"/>
      <c r="E13" s="7">
        <f>(E12*1.3)-E12</f>
        <v>0</v>
      </c>
      <c r="F13" s="9">
        <f t="shared" si="10"/>
        <v>0</v>
      </c>
      <c r="G13" s="7">
        <v>0</v>
      </c>
      <c r="H13" s="9">
        <f t="shared" si="11"/>
        <v>0</v>
      </c>
      <c r="I13" s="7">
        <f>(I12*1.3)-I12</f>
        <v>0</v>
      </c>
      <c r="J13" s="9">
        <f t="shared" si="12"/>
        <v>0</v>
      </c>
      <c r="K13" s="7">
        <v>13</v>
      </c>
      <c r="L13" s="9">
        <f>D13*K13</f>
        <v>0</v>
      </c>
      <c r="M13" s="7">
        <v>0</v>
      </c>
      <c r="N13" s="9">
        <f t="shared" si="13"/>
        <v>0</v>
      </c>
      <c r="O13" s="7">
        <v>21</v>
      </c>
      <c r="P13" s="9">
        <f>D13*O13</f>
        <v>0</v>
      </c>
      <c r="Q13" s="7">
        <f>(Q12*1.3)-Q12</f>
        <v>0</v>
      </c>
      <c r="R13" s="9">
        <v>0</v>
      </c>
      <c r="S13" s="7">
        <v>21</v>
      </c>
      <c r="T13" s="9">
        <f>D13*S13</f>
        <v>0</v>
      </c>
      <c r="U13" s="7">
        <f>(U12*1.3)-U12</f>
        <v>0</v>
      </c>
      <c r="V13" s="9">
        <v>0</v>
      </c>
      <c r="W13" s="7">
        <f>(W12*1.3)-W12</f>
        <v>0</v>
      </c>
      <c r="X13" s="9">
        <f t="shared" si="14"/>
        <v>0</v>
      </c>
      <c r="Y13" s="7">
        <f>(Y12*1.3)-Y12</f>
        <v>0</v>
      </c>
      <c r="Z13" s="9">
        <f t="shared" ref="Z13" si="15">$D13*Y13</f>
        <v>0</v>
      </c>
      <c r="AA13" s="7">
        <f>(AA12*1.3)-AA12</f>
        <v>0</v>
      </c>
      <c r="AB13" s="9">
        <f>$D13*AA13</f>
        <v>0</v>
      </c>
      <c r="AC13" s="7">
        <f t="shared" si="0"/>
        <v>55</v>
      </c>
      <c r="AD13" s="9">
        <f t="shared" si="6"/>
        <v>0</v>
      </c>
      <c r="AE13" s="75"/>
      <c r="AG13" s="69"/>
      <c r="AH13" s="69"/>
    </row>
    <row r="14" spans="1:34" s="4" customFormat="1" ht="81" customHeight="1">
      <c r="A14" s="56" t="s">
        <v>47</v>
      </c>
      <c r="B14" s="15" t="s">
        <v>220</v>
      </c>
      <c r="C14" s="6" t="s">
        <v>45</v>
      </c>
      <c r="D14" s="10" t="s">
        <v>46</v>
      </c>
      <c r="E14" s="8">
        <f t="shared" ref="E14:AA14" si="16">E15+E16</f>
        <v>0</v>
      </c>
      <c r="F14" s="10">
        <f>F15+F16</f>
        <v>0</v>
      </c>
      <c r="G14" s="8">
        <f t="shared" si="16"/>
        <v>0</v>
      </c>
      <c r="H14" s="10">
        <f t="shared" si="16"/>
        <v>0</v>
      </c>
      <c r="I14" s="8">
        <f t="shared" si="16"/>
        <v>0</v>
      </c>
      <c r="J14" s="10">
        <f t="shared" si="16"/>
        <v>0</v>
      </c>
      <c r="K14" s="8">
        <f t="shared" si="16"/>
        <v>0</v>
      </c>
      <c r="L14" s="10">
        <f t="shared" si="16"/>
        <v>0</v>
      </c>
      <c r="M14" s="8">
        <f t="shared" si="16"/>
        <v>0</v>
      </c>
      <c r="N14" s="10">
        <f t="shared" si="16"/>
        <v>0</v>
      </c>
      <c r="O14" s="8">
        <f t="shared" si="16"/>
        <v>0</v>
      </c>
      <c r="P14" s="10">
        <f t="shared" si="16"/>
        <v>0</v>
      </c>
      <c r="Q14" s="8">
        <f t="shared" si="16"/>
        <v>0</v>
      </c>
      <c r="R14" s="10">
        <f t="shared" si="16"/>
        <v>0</v>
      </c>
      <c r="S14" s="8">
        <f t="shared" si="16"/>
        <v>0</v>
      </c>
      <c r="T14" s="10">
        <f t="shared" si="16"/>
        <v>0</v>
      </c>
      <c r="U14" s="8">
        <f t="shared" si="16"/>
        <v>0</v>
      </c>
      <c r="V14" s="10">
        <f t="shared" si="16"/>
        <v>0</v>
      </c>
      <c r="W14" s="8">
        <f>W15+W16</f>
        <v>210</v>
      </c>
      <c r="X14" s="10">
        <f>X15+X16</f>
        <v>0</v>
      </c>
      <c r="Y14" s="8">
        <f t="shared" si="16"/>
        <v>0</v>
      </c>
      <c r="Z14" s="10">
        <f t="shared" si="16"/>
        <v>0</v>
      </c>
      <c r="AA14" s="8">
        <f t="shared" si="16"/>
        <v>0</v>
      </c>
      <c r="AB14" s="10">
        <f>AB15+AB16</f>
        <v>0</v>
      </c>
      <c r="AC14" s="8">
        <f t="shared" si="0"/>
        <v>210</v>
      </c>
      <c r="AD14" s="10">
        <f t="shared" si="6"/>
        <v>0</v>
      </c>
      <c r="AE14" s="75"/>
      <c r="AF14" s="16"/>
    </row>
    <row r="15" spans="1:34">
      <c r="A15" s="74" t="s">
        <v>6</v>
      </c>
      <c r="B15" s="63" t="s">
        <v>20</v>
      </c>
      <c r="C15" s="86" t="s">
        <v>45</v>
      </c>
      <c r="D15" s="19"/>
      <c r="E15" s="7">
        <v>0</v>
      </c>
      <c r="F15" s="9">
        <f t="shared" si="10"/>
        <v>0</v>
      </c>
      <c r="G15" s="7">
        <v>0</v>
      </c>
      <c r="H15" s="9">
        <f t="shared" si="10"/>
        <v>0</v>
      </c>
      <c r="I15" s="7">
        <v>0</v>
      </c>
      <c r="J15" s="9">
        <f t="shared" ref="J15:J16" si="17">$D15*I15</f>
        <v>0</v>
      </c>
      <c r="K15" s="7">
        <v>0</v>
      </c>
      <c r="L15" s="9">
        <f t="shared" ref="L15:L16" si="18">$D15*K15</f>
        <v>0</v>
      </c>
      <c r="M15" s="7">
        <v>0</v>
      </c>
      <c r="N15" s="9">
        <f t="shared" ref="N15:N16" si="19">$D15*M15</f>
        <v>0</v>
      </c>
      <c r="O15" s="7">
        <v>0</v>
      </c>
      <c r="P15" s="9">
        <f t="shared" ref="P15:P16" si="20">$D15*O15</f>
        <v>0</v>
      </c>
      <c r="Q15" s="7">
        <v>0</v>
      </c>
      <c r="R15" s="9">
        <f t="shared" ref="R15:R16" si="21">$D15*Q15</f>
        <v>0</v>
      </c>
      <c r="S15" s="7">
        <v>0</v>
      </c>
      <c r="T15" s="9">
        <v>0</v>
      </c>
      <c r="U15" s="7">
        <v>0</v>
      </c>
      <c r="V15" s="9">
        <v>0</v>
      </c>
      <c r="W15" s="7">
        <v>189</v>
      </c>
      <c r="X15" s="9">
        <f>D15*W15</f>
        <v>0</v>
      </c>
      <c r="Y15" s="7">
        <v>0</v>
      </c>
      <c r="Z15" s="9">
        <v>0</v>
      </c>
      <c r="AA15" s="7">
        <v>0</v>
      </c>
      <c r="AB15" s="9">
        <v>0</v>
      </c>
      <c r="AC15" s="7">
        <f t="shared" si="0"/>
        <v>189</v>
      </c>
      <c r="AD15" s="9">
        <f t="shared" si="6"/>
        <v>0</v>
      </c>
      <c r="AE15" s="75"/>
      <c r="AG15" s="69"/>
      <c r="AH15" s="69"/>
    </row>
    <row r="16" spans="1:34">
      <c r="A16" s="74" t="s">
        <v>13</v>
      </c>
      <c r="B16" s="63" t="s">
        <v>89</v>
      </c>
      <c r="C16" s="86" t="s">
        <v>45</v>
      </c>
      <c r="D16" s="19"/>
      <c r="E16" s="7">
        <v>0</v>
      </c>
      <c r="F16" s="9">
        <f t="shared" si="10"/>
        <v>0</v>
      </c>
      <c r="G16" s="7">
        <v>0</v>
      </c>
      <c r="H16" s="9">
        <f t="shared" si="10"/>
        <v>0</v>
      </c>
      <c r="I16" s="7">
        <v>0</v>
      </c>
      <c r="J16" s="9">
        <f t="shared" si="17"/>
        <v>0</v>
      </c>
      <c r="K16" s="7">
        <v>0</v>
      </c>
      <c r="L16" s="9">
        <f t="shared" si="18"/>
        <v>0</v>
      </c>
      <c r="M16" s="7">
        <v>0</v>
      </c>
      <c r="N16" s="9">
        <f t="shared" si="19"/>
        <v>0</v>
      </c>
      <c r="O16" s="7">
        <v>0</v>
      </c>
      <c r="P16" s="9">
        <f t="shared" si="20"/>
        <v>0</v>
      </c>
      <c r="Q16" s="7">
        <v>0</v>
      </c>
      <c r="R16" s="9">
        <f t="shared" si="21"/>
        <v>0</v>
      </c>
      <c r="S16" s="7">
        <v>0</v>
      </c>
      <c r="T16" s="9">
        <v>0</v>
      </c>
      <c r="U16" s="7">
        <v>0</v>
      </c>
      <c r="V16" s="9">
        <v>0</v>
      </c>
      <c r="W16" s="7">
        <v>21</v>
      </c>
      <c r="X16" s="9">
        <f>D16*W16</f>
        <v>0</v>
      </c>
      <c r="Y16" s="7">
        <v>0</v>
      </c>
      <c r="Z16" s="9">
        <f t="shared" ref="Z16" si="22">$D16*Y16</f>
        <v>0</v>
      </c>
      <c r="AA16" s="7">
        <v>0</v>
      </c>
      <c r="AB16" s="9">
        <f t="shared" ref="AB16" si="23">$D16*AA16</f>
        <v>0</v>
      </c>
      <c r="AC16" s="7">
        <f t="shared" si="0"/>
        <v>21</v>
      </c>
      <c r="AD16" s="9">
        <f t="shared" si="6"/>
        <v>0</v>
      </c>
      <c r="AE16" s="75"/>
      <c r="AG16" s="69"/>
      <c r="AH16" s="69"/>
    </row>
    <row r="17" spans="1:35" s="4" customFormat="1" ht="45" customHeight="1">
      <c r="A17" s="56" t="s">
        <v>48</v>
      </c>
      <c r="B17" s="15" t="s">
        <v>209</v>
      </c>
      <c r="C17" s="6" t="s">
        <v>46</v>
      </c>
      <c r="D17" s="6" t="s">
        <v>46</v>
      </c>
      <c r="E17" s="8" t="s">
        <v>46</v>
      </c>
      <c r="F17" s="10">
        <f>F18+F20</f>
        <v>0</v>
      </c>
      <c r="G17" s="8" t="s">
        <v>46</v>
      </c>
      <c r="H17" s="10">
        <f>H18+H20</f>
        <v>0</v>
      </c>
      <c r="I17" s="8" t="s">
        <v>46</v>
      </c>
      <c r="J17" s="10"/>
      <c r="K17" s="8" t="s">
        <v>46</v>
      </c>
      <c r="L17" s="10">
        <f>L18+L20</f>
        <v>0</v>
      </c>
      <c r="M17" s="8" t="s">
        <v>46</v>
      </c>
      <c r="N17" s="10"/>
      <c r="O17" s="8" t="s">
        <v>46</v>
      </c>
      <c r="P17" s="10">
        <f>P18+P20</f>
        <v>0</v>
      </c>
      <c r="Q17" s="8" t="s">
        <v>46</v>
      </c>
      <c r="R17" s="10"/>
      <c r="S17" s="8" t="s">
        <v>46</v>
      </c>
      <c r="T17" s="10">
        <f>T18+T20</f>
        <v>0</v>
      </c>
      <c r="U17" s="8" t="s">
        <v>46</v>
      </c>
      <c r="V17" s="10"/>
      <c r="W17" s="8" t="s">
        <v>46</v>
      </c>
      <c r="X17" s="10">
        <f>X18+X20</f>
        <v>0</v>
      </c>
      <c r="Y17" s="8" t="s">
        <v>46</v>
      </c>
      <c r="Z17" s="10"/>
      <c r="AA17" s="8" t="s">
        <v>46</v>
      </c>
      <c r="AB17" s="10"/>
      <c r="AC17" s="8" t="s">
        <v>46</v>
      </c>
      <c r="AD17" s="10">
        <f t="shared" si="6"/>
        <v>0</v>
      </c>
      <c r="AE17" s="75"/>
      <c r="AF17" s="16"/>
    </row>
    <row r="18" spans="1:35" s="4" customFormat="1">
      <c r="A18" s="56" t="s">
        <v>8</v>
      </c>
      <c r="B18" s="15" t="s">
        <v>51</v>
      </c>
      <c r="C18" s="6" t="s">
        <v>46</v>
      </c>
      <c r="D18" s="6" t="s">
        <v>46</v>
      </c>
      <c r="E18" s="8">
        <f t="shared" ref="E18:AB18" si="24">E19</f>
        <v>0</v>
      </c>
      <c r="F18" s="10">
        <f>F19</f>
        <v>0</v>
      </c>
      <c r="G18" s="8">
        <f>G19</f>
        <v>0</v>
      </c>
      <c r="H18" s="10">
        <f>H19</f>
        <v>0</v>
      </c>
      <c r="I18" s="8">
        <f t="shared" si="24"/>
        <v>0</v>
      </c>
      <c r="J18" s="10">
        <f t="shared" si="24"/>
        <v>0</v>
      </c>
      <c r="K18" s="8">
        <f>K19</f>
        <v>216</v>
      </c>
      <c r="L18" s="10">
        <f>L19</f>
        <v>0</v>
      </c>
      <c r="M18" s="8">
        <f t="shared" si="24"/>
        <v>0</v>
      </c>
      <c r="N18" s="10">
        <f t="shared" si="24"/>
        <v>0</v>
      </c>
      <c r="O18" s="8">
        <f>O19</f>
        <v>210</v>
      </c>
      <c r="P18" s="10">
        <f>P19</f>
        <v>0</v>
      </c>
      <c r="Q18" s="8">
        <f t="shared" si="24"/>
        <v>0</v>
      </c>
      <c r="R18" s="10">
        <f t="shared" si="24"/>
        <v>0</v>
      </c>
      <c r="S18" s="8">
        <f>S19</f>
        <v>266</v>
      </c>
      <c r="T18" s="10">
        <f>T19</f>
        <v>0</v>
      </c>
      <c r="U18" s="8">
        <f t="shared" si="24"/>
        <v>0</v>
      </c>
      <c r="V18" s="10">
        <f t="shared" si="24"/>
        <v>0</v>
      </c>
      <c r="W18" s="8">
        <f>W19</f>
        <v>210</v>
      </c>
      <c r="X18" s="10">
        <f>X19</f>
        <v>0</v>
      </c>
      <c r="Y18" s="8">
        <f t="shared" si="24"/>
        <v>0</v>
      </c>
      <c r="Z18" s="10">
        <f t="shared" si="24"/>
        <v>0</v>
      </c>
      <c r="AA18" s="8">
        <f t="shared" si="24"/>
        <v>0</v>
      </c>
      <c r="AB18" s="10">
        <f t="shared" si="24"/>
        <v>0</v>
      </c>
      <c r="AC18" s="8">
        <f>E18+G18+I18+K18+M18+O18+Q18+S18+U18+W18+Y18+AA18</f>
        <v>902</v>
      </c>
      <c r="AD18" s="10">
        <f>F18+H18+J18+L18+N18+P18+R18+T18+V18+X18+Z18+AB18</f>
        <v>0</v>
      </c>
      <c r="AE18" s="75"/>
      <c r="AF18" s="16"/>
    </row>
    <row r="19" spans="1:35">
      <c r="A19" s="74" t="s">
        <v>192</v>
      </c>
      <c r="B19" s="64" t="s">
        <v>200</v>
      </c>
      <c r="C19" s="86" t="s">
        <v>45</v>
      </c>
      <c r="D19" s="19"/>
      <c r="E19" s="7">
        <v>0</v>
      </c>
      <c r="F19" s="9">
        <v>0</v>
      </c>
      <c r="G19" s="7">
        <f>G7</f>
        <v>0</v>
      </c>
      <c r="H19" s="9">
        <f>D19*G19</f>
        <v>0</v>
      </c>
      <c r="I19" s="7">
        <v>0</v>
      </c>
      <c r="J19" s="9">
        <f>$D19*I19</f>
        <v>0</v>
      </c>
      <c r="K19" s="7">
        <f>K7</f>
        <v>216</v>
      </c>
      <c r="L19" s="9">
        <f>D19*K19</f>
        <v>0</v>
      </c>
      <c r="M19" s="7">
        <v>0</v>
      </c>
      <c r="N19" s="9">
        <f>$D19*M19</f>
        <v>0</v>
      </c>
      <c r="O19" s="7">
        <f>O7</f>
        <v>210</v>
      </c>
      <c r="P19" s="9">
        <f>D19*O19</f>
        <v>0</v>
      </c>
      <c r="Q19" s="7">
        <v>0</v>
      </c>
      <c r="R19" s="9">
        <v>0</v>
      </c>
      <c r="S19" s="7">
        <f>S7</f>
        <v>266</v>
      </c>
      <c r="T19" s="9">
        <f>D19*S19</f>
        <v>0</v>
      </c>
      <c r="U19" s="7">
        <v>0</v>
      </c>
      <c r="V19" s="9">
        <f>$D19*U19</f>
        <v>0</v>
      </c>
      <c r="W19" s="7">
        <f>W7</f>
        <v>210</v>
      </c>
      <c r="X19" s="9">
        <f>D19*W19</f>
        <v>0</v>
      </c>
      <c r="Y19" s="7">
        <v>0</v>
      </c>
      <c r="Z19" s="9">
        <v>0</v>
      </c>
      <c r="AA19" s="7">
        <v>0</v>
      </c>
      <c r="AB19" s="9">
        <v>0</v>
      </c>
      <c r="AC19" s="7">
        <f>E19+G19+I19+K19+M19+O19+Q19+S19+U19+W19+Y19+AA19</f>
        <v>902</v>
      </c>
      <c r="AD19" s="9">
        <f t="shared" si="6"/>
        <v>0</v>
      </c>
      <c r="AE19" s="75"/>
      <c r="AG19" s="69"/>
      <c r="AH19" s="69"/>
    </row>
    <row r="20" spans="1:35" s="4" customFormat="1">
      <c r="A20" s="56" t="s">
        <v>14</v>
      </c>
      <c r="B20" s="15" t="s">
        <v>56</v>
      </c>
      <c r="C20" s="6" t="s">
        <v>46</v>
      </c>
      <c r="D20" s="10" t="s">
        <v>46</v>
      </c>
      <c r="E20" s="8">
        <f t="shared" ref="E20:V20" si="25">E21+E22</f>
        <v>0</v>
      </c>
      <c r="F20" s="10">
        <f>F21+F22</f>
        <v>0</v>
      </c>
      <c r="G20" s="8" t="s">
        <v>46</v>
      </c>
      <c r="H20" s="10">
        <f>H21+H22</f>
        <v>0</v>
      </c>
      <c r="I20" s="8">
        <f t="shared" si="25"/>
        <v>0</v>
      </c>
      <c r="J20" s="10">
        <f>J21+J22</f>
        <v>0</v>
      </c>
      <c r="K20" s="8" t="s">
        <v>46</v>
      </c>
      <c r="L20" s="10">
        <f>L21+L22</f>
        <v>0</v>
      </c>
      <c r="M20" s="8">
        <f t="shared" si="25"/>
        <v>0</v>
      </c>
      <c r="N20" s="10">
        <f t="shared" si="25"/>
        <v>0</v>
      </c>
      <c r="O20" s="8" t="s">
        <v>46</v>
      </c>
      <c r="P20" s="10">
        <f>P21+P22</f>
        <v>0</v>
      </c>
      <c r="Q20" s="8">
        <f t="shared" si="25"/>
        <v>0</v>
      </c>
      <c r="R20" s="10">
        <f t="shared" si="25"/>
        <v>0</v>
      </c>
      <c r="S20" s="8" t="s">
        <v>46</v>
      </c>
      <c r="T20" s="10">
        <f>T21+T22</f>
        <v>0</v>
      </c>
      <c r="U20" s="8">
        <f t="shared" si="25"/>
        <v>0</v>
      </c>
      <c r="V20" s="10">
        <f t="shared" si="25"/>
        <v>0</v>
      </c>
      <c r="W20" s="8" t="s">
        <v>46</v>
      </c>
      <c r="X20" s="10">
        <f>X21+X22</f>
        <v>0</v>
      </c>
      <c r="Y20" s="8">
        <f>Y21+Y22</f>
        <v>0</v>
      </c>
      <c r="Z20" s="10">
        <f>Z21+Z22</f>
        <v>0</v>
      </c>
      <c r="AA20" s="8">
        <f>AA21+AA22</f>
        <v>0</v>
      </c>
      <c r="AB20" s="10">
        <f>AB21+AB22</f>
        <v>0</v>
      </c>
      <c r="AC20" s="8" t="s">
        <v>46</v>
      </c>
      <c r="AD20" s="10">
        <f t="shared" si="6"/>
        <v>0</v>
      </c>
      <c r="AE20" s="75"/>
      <c r="AF20" s="16"/>
    </row>
    <row r="21" spans="1:35">
      <c r="A21" s="74" t="s">
        <v>194</v>
      </c>
      <c r="B21" s="64" t="s">
        <v>200</v>
      </c>
      <c r="C21" s="86" t="s">
        <v>45</v>
      </c>
      <c r="D21" s="19"/>
      <c r="E21" s="7">
        <v>0</v>
      </c>
      <c r="F21" s="9">
        <f>D21*E21</f>
        <v>0</v>
      </c>
      <c r="G21" s="7">
        <f>G9+G12+G15</f>
        <v>0</v>
      </c>
      <c r="H21" s="9">
        <f>D21*G21</f>
        <v>0</v>
      </c>
      <c r="I21" s="7">
        <v>0</v>
      </c>
      <c r="J21" s="9">
        <f>$D21*I21</f>
        <v>0</v>
      </c>
      <c r="K21" s="7">
        <f>K9+K12+K15</f>
        <v>195</v>
      </c>
      <c r="L21" s="9">
        <f>D21*K21</f>
        <v>0</v>
      </c>
      <c r="M21" s="7">
        <v>0</v>
      </c>
      <c r="N21" s="9">
        <f>$D21*M21</f>
        <v>0</v>
      </c>
      <c r="O21" s="7">
        <f>O9+O12+O15</f>
        <v>189</v>
      </c>
      <c r="P21" s="9">
        <f>D21*O21</f>
        <v>0</v>
      </c>
      <c r="Q21" s="7">
        <v>0</v>
      </c>
      <c r="R21" s="9">
        <f>$D21*Q21</f>
        <v>0</v>
      </c>
      <c r="S21" s="7">
        <f>S9+S12+S15</f>
        <v>239</v>
      </c>
      <c r="T21" s="9">
        <f>D21*S21</f>
        <v>0</v>
      </c>
      <c r="U21" s="7">
        <v>0</v>
      </c>
      <c r="V21" s="9">
        <f>$D21*U21</f>
        <v>0</v>
      </c>
      <c r="W21" s="7">
        <f>W9+W12+W15</f>
        <v>189</v>
      </c>
      <c r="X21" s="9">
        <f>D21*W21</f>
        <v>0</v>
      </c>
      <c r="Y21" s="7">
        <v>0</v>
      </c>
      <c r="Z21" s="9">
        <v>0</v>
      </c>
      <c r="AA21" s="7">
        <v>0</v>
      </c>
      <c r="AB21" s="9">
        <v>0</v>
      </c>
      <c r="AC21" s="7">
        <f>E21+G21+I21+K21+M21+O21+Q21+S21+U21+W21+Y21+AA21</f>
        <v>812</v>
      </c>
      <c r="AD21" s="9">
        <f t="shared" si="6"/>
        <v>0</v>
      </c>
      <c r="AE21" s="75"/>
      <c r="AG21" s="69"/>
      <c r="AH21" s="69"/>
    </row>
    <row r="22" spans="1:35">
      <c r="A22" s="74" t="s">
        <v>195</v>
      </c>
      <c r="B22" s="64" t="s">
        <v>11</v>
      </c>
      <c r="C22" s="86" t="s">
        <v>10</v>
      </c>
      <c r="D22" s="19"/>
      <c r="E22" s="7">
        <v>0</v>
      </c>
      <c r="F22" s="9">
        <f>D22*E22</f>
        <v>0</v>
      </c>
      <c r="G22" s="7">
        <v>0</v>
      </c>
      <c r="H22" s="9">
        <f>D22*G22</f>
        <v>0</v>
      </c>
      <c r="I22" s="7">
        <v>0</v>
      </c>
      <c r="J22" s="9">
        <f>$D22*I22</f>
        <v>0</v>
      </c>
      <c r="K22" s="7">
        <v>20</v>
      </c>
      <c r="L22" s="9">
        <f>D22*K22</f>
        <v>0</v>
      </c>
      <c r="M22" s="7">
        <v>0</v>
      </c>
      <c r="N22" s="9">
        <f>$D22*M22</f>
        <v>0</v>
      </c>
      <c r="O22" s="7">
        <v>0</v>
      </c>
      <c r="P22" s="9">
        <f>$D22*O22</f>
        <v>0</v>
      </c>
      <c r="Q22" s="7">
        <v>0</v>
      </c>
      <c r="R22" s="9">
        <f>$D22*Q22</f>
        <v>0</v>
      </c>
      <c r="S22" s="7">
        <v>0</v>
      </c>
      <c r="T22" s="9">
        <f>$D22*S22</f>
        <v>0</v>
      </c>
      <c r="U22" s="7">
        <v>0</v>
      </c>
      <c r="V22" s="9">
        <f>$D22*U22</f>
        <v>0</v>
      </c>
      <c r="W22" s="7">
        <v>0</v>
      </c>
      <c r="X22" s="9">
        <f>D22*W22</f>
        <v>0</v>
      </c>
      <c r="Y22" s="7">
        <v>0</v>
      </c>
      <c r="Z22" s="9">
        <f>$D22*Y22</f>
        <v>0</v>
      </c>
      <c r="AA22" s="7">
        <v>0</v>
      </c>
      <c r="AB22" s="9">
        <f>$D22*AA22</f>
        <v>0</v>
      </c>
      <c r="AC22" s="7">
        <f>E22+G22+I22+K22+M22+O22+Q22+S22+U22+W22+Y22+AA22</f>
        <v>20</v>
      </c>
      <c r="AD22" s="9">
        <f t="shared" si="6"/>
        <v>0</v>
      </c>
      <c r="AE22" s="75"/>
      <c r="AG22" s="69"/>
      <c r="AH22" s="69"/>
    </row>
    <row r="23" spans="1:35" s="4" customFormat="1">
      <c r="A23" s="56" t="s">
        <v>22</v>
      </c>
      <c r="B23" s="15" t="s">
        <v>57</v>
      </c>
      <c r="C23" s="6" t="s">
        <v>46</v>
      </c>
      <c r="D23" s="6" t="s">
        <v>46</v>
      </c>
      <c r="E23" s="6" t="s">
        <v>46</v>
      </c>
      <c r="F23" s="10">
        <f>F24+F26+F28</f>
        <v>0</v>
      </c>
      <c r="G23" s="6" t="s">
        <v>46</v>
      </c>
      <c r="H23" s="10">
        <f>H24+H26+H28</f>
        <v>0</v>
      </c>
      <c r="I23" s="6" t="s">
        <v>46</v>
      </c>
      <c r="J23" s="10">
        <f>J24+J26+J28</f>
        <v>0</v>
      </c>
      <c r="K23" s="6" t="s">
        <v>46</v>
      </c>
      <c r="L23" s="10">
        <f>L24+L26+L28</f>
        <v>0</v>
      </c>
      <c r="M23" s="6" t="s">
        <v>46</v>
      </c>
      <c r="N23" s="10">
        <f>N24+N26+N28</f>
        <v>0</v>
      </c>
      <c r="O23" s="6" t="s">
        <v>46</v>
      </c>
      <c r="P23" s="10">
        <f>P24+P26+P28</f>
        <v>0</v>
      </c>
      <c r="Q23" s="6" t="s">
        <v>46</v>
      </c>
      <c r="R23" s="10">
        <f>R24+R26+R28</f>
        <v>0</v>
      </c>
      <c r="S23" s="6" t="s">
        <v>46</v>
      </c>
      <c r="T23" s="10">
        <f>T24+T26+T28</f>
        <v>0</v>
      </c>
      <c r="U23" s="6" t="s">
        <v>46</v>
      </c>
      <c r="V23" s="10">
        <f>V24+V26+V28</f>
        <v>0</v>
      </c>
      <c r="W23" s="6" t="s">
        <v>46</v>
      </c>
      <c r="X23" s="10">
        <f>X24+X26+X28</f>
        <v>0</v>
      </c>
      <c r="Y23" s="6" t="s">
        <v>46</v>
      </c>
      <c r="Z23" s="10">
        <f>Z24+Z26+Z28</f>
        <v>0</v>
      </c>
      <c r="AA23" s="6" t="s">
        <v>46</v>
      </c>
      <c r="AB23" s="10">
        <f>AB24+AB26+AB28</f>
        <v>0</v>
      </c>
      <c r="AC23" s="8" t="s">
        <v>46</v>
      </c>
      <c r="AD23" s="10">
        <f t="shared" si="6"/>
        <v>0</v>
      </c>
      <c r="AE23" s="75"/>
      <c r="AF23" s="16"/>
    </row>
    <row r="24" spans="1:35" s="4" customFormat="1" ht="32.25" customHeight="1">
      <c r="A24" s="65" t="s">
        <v>15</v>
      </c>
      <c r="B24" s="66" t="s">
        <v>96</v>
      </c>
      <c r="C24" s="6" t="s">
        <v>46</v>
      </c>
      <c r="D24" s="6" t="s">
        <v>46</v>
      </c>
      <c r="E24" s="58">
        <f t="shared" ref="E24:AB24" si="26">E25</f>
        <v>0</v>
      </c>
      <c r="F24" s="10">
        <f t="shared" si="26"/>
        <v>0</v>
      </c>
      <c r="G24" s="58">
        <f t="shared" si="26"/>
        <v>0</v>
      </c>
      <c r="H24" s="10">
        <f>H25</f>
        <v>0</v>
      </c>
      <c r="I24" s="58">
        <f t="shared" si="26"/>
        <v>0</v>
      </c>
      <c r="J24" s="10">
        <f t="shared" si="26"/>
        <v>0</v>
      </c>
      <c r="K24" s="58">
        <f>K25</f>
        <v>216</v>
      </c>
      <c r="L24" s="10">
        <f>L25</f>
        <v>0</v>
      </c>
      <c r="M24" s="58">
        <f t="shared" si="26"/>
        <v>0</v>
      </c>
      <c r="N24" s="10">
        <f t="shared" si="26"/>
        <v>0</v>
      </c>
      <c r="O24" s="58">
        <f>O25</f>
        <v>210</v>
      </c>
      <c r="P24" s="10">
        <f>P25</f>
        <v>0</v>
      </c>
      <c r="Q24" s="58">
        <f t="shared" si="26"/>
        <v>0</v>
      </c>
      <c r="R24" s="10">
        <f t="shared" si="26"/>
        <v>0</v>
      </c>
      <c r="S24" s="58">
        <f>S25</f>
        <v>266</v>
      </c>
      <c r="T24" s="10">
        <f>T25</f>
        <v>0</v>
      </c>
      <c r="U24" s="58">
        <f t="shared" si="26"/>
        <v>0</v>
      </c>
      <c r="V24" s="10">
        <f t="shared" si="26"/>
        <v>0</v>
      </c>
      <c r="W24" s="58">
        <f>W25</f>
        <v>210</v>
      </c>
      <c r="X24" s="10">
        <f>X25</f>
        <v>0</v>
      </c>
      <c r="Y24" s="58">
        <f t="shared" si="26"/>
        <v>0</v>
      </c>
      <c r="Z24" s="10">
        <f t="shared" si="26"/>
        <v>0</v>
      </c>
      <c r="AA24" s="58">
        <f t="shared" si="26"/>
        <v>0</v>
      </c>
      <c r="AB24" s="10">
        <f t="shared" si="26"/>
        <v>0</v>
      </c>
      <c r="AC24" s="8">
        <f t="shared" ref="AC24:AC29" si="27">E24+G24+I24+K24+M24+O24+Q24+S24+U24+W24+Y24+AA24</f>
        <v>902</v>
      </c>
      <c r="AD24" s="10">
        <f t="shared" si="6"/>
        <v>0</v>
      </c>
      <c r="AE24" s="75"/>
      <c r="AF24" s="16"/>
    </row>
    <row r="25" spans="1:35" ht="26">
      <c r="A25" s="67" t="s">
        <v>199</v>
      </c>
      <c r="B25" s="64" t="s">
        <v>225</v>
      </c>
      <c r="C25" s="86" t="s">
        <v>45</v>
      </c>
      <c r="D25" s="18"/>
      <c r="E25" s="7">
        <v>0</v>
      </c>
      <c r="F25" s="9">
        <f>$D25*E25</f>
        <v>0</v>
      </c>
      <c r="G25" s="7">
        <f>G7</f>
        <v>0</v>
      </c>
      <c r="H25" s="9">
        <f>D25*G25</f>
        <v>0</v>
      </c>
      <c r="I25" s="7">
        <v>0</v>
      </c>
      <c r="J25" s="9">
        <f t="shared" ref="J25" si="28">$D25*I25</f>
        <v>0</v>
      </c>
      <c r="K25" s="7">
        <f>K7</f>
        <v>216</v>
      </c>
      <c r="L25" s="9">
        <f>D25*K25</f>
        <v>0</v>
      </c>
      <c r="M25" s="7">
        <v>0</v>
      </c>
      <c r="N25" s="9">
        <f t="shared" ref="N25" si="29">$D25*M25</f>
        <v>0</v>
      </c>
      <c r="O25" s="7">
        <f>O7</f>
        <v>210</v>
      </c>
      <c r="P25" s="9">
        <f>D25*O25</f>
        <v>0</v>
      </c>
      <c r="Q25" s="7">
        <v>0</v>
      </c>
      <c r="R25" s="9">
        <f t="shared" ref="R25" si="30">$D25*Q25</f>
        <v>0</v>
      </c>
      <c r="S25" s="7">
        <f>S7</f>
        <v>266</v>
      </c>
      <c r="T25" s="9">
        <f>D25*S25</f>
        <v>0</v>
      </c>
      <c r="U25" s="7">
        <v>0</v>
      </c>
      <c r="V25" s="9">
        <f t="shared" ref="V25" si="31">$D25*U25</f>
        <v>0</v>
      </c>
      <c r="W25" s="7">
        <f>W7</f>
        <v>210</v>
      </c>
      <c r="X25" s="9">
        <f>D25*W25</f>
        <v>0</v>
      </c>
      <c r="Y25" s="7">
        <v>0</v>
      </c>
      <c r="Z25" s="9">
        <v>0</v>
      </c>
      <c r="AA25" s="7">
        <v>0</v>
      </c>
      <c r="AB25" s="9">
        <v>0</v>
      </c>
      <c r="AC25" s="7">
        <f t="shared" si="27"/>
        <v>902</v>
      </c>
      <c r="AD25" s="9">
        <f t="shared" si="6"/>
        <v>0</v>
      </c>
      <c r="AE25" s="75"/>
      <c r="AG25" s="69"/>
      <c r="AH25" s="69"/>
    </row>
    <row r="26" spans="1:35" s="4" customFormat="1" ht="34.5" customHeight="1">
      <c r="A26" s="56" t="s">
        <v>23</v>
      </c>
      <c r="B26" s="15" t="s">
        <v>98</v>
      </c>
      <c r="C26" s="6" t="s">
        <v>46</v>
      </c>
      <c r="D26" s="6" t="s">
        <v>46</v>
      </c>
      <c r="E26" s="58">
        <f t="shared" ref="E26:AB26" si="32">E27</f>
        <v>0</v>
      </c>
      <c r="F26" s="10">
        <f t="shared" si="32"/>
        <v>0</v>
      </c>
      <c r="G26" s="58">
        <f>G27</f>
        <v>0</v>
      </c>
      <c r="H26" s="10">
        <f>H27</f>
        <v>0</v>
      </c>
      <c r="I26" s="58">
        <f t="shared" si="32"/>
        <v>0</v>
      </c>
      <c r="J26" s="10">
        <f t="shared" si="32"/>
        <v>0</v>
      </c>
      <c r="K26" s="58">
        <f>K27</f>
        <v>216</v>
      </c>
      <c r="L26" s="10">
        <f>L27</f>
        <v>0</v>
      </c>
      <c r="M26" s="58">
        <f t="shared" si="32"/>
        <v>0</v>
      </c>
      <c r="N26" s="10">
        <f t="shared" si="32"/>
        <v>0</v>
      </c>
      <c r="O26" s="58">
        <f>O27</f>
        <v>210</v>
      </c>
      <c r="P26" s="10">
        <f>P27</f>
        <v>0</v>
      </c>
      <c r="Q26" s="58">
        <f t="shared" si="32"/>
        <v>0</v>
      </c>
      <c r="R26" s="10">
        <f t="shared" si="32"/>
        <v>0</v>
      </c>
      <c r="S26" s="58">
        <f>S27</f>
        <v>266</v>
      </c>
      <c r="T26" s="10">
        <f>T27</f>
        <v>0</v>
      </c>
      <c r="U26" s="58">
        <f t="shared" si="32"/>
        <v>0</v>
      </c>
      <c r="V26" s="10">
        <f t="shared" si="32"/>
        <v>0</v>
      </c>
      <c r="W26" s="58">
        <f>W27</f>
        <v>210</v>
      </c>
      <c r="X26" s="10">
        <f>X27</f>
        <v>0</v>
      </c>
      <c r="Y26" s="58">
        <f t="shared" si="32"/>
        <v>0</v>
      </c>
      <c r="Z26" s="10">
        <f t="shared" si="32"/>
        <v>0</v>
      </c>
      <c r="AA26" s="58">
        <f t="shared" si="32"/>
        <v>0</v>
      </c>
      <c r="AB26" s="10">
        <f t="shared" si="32"/>
        <v>0</v>
      </c>
      <c r="AC26" s="8">
        <f t="shared" si="27"/>
        <v>902</v>
      </c>
      <c r="AD26" s="10">
        <f t="shared" si="6"/>
        <v>0</v>
      </c>
      <c r="AE26" s="75"/>
      <c r="AF26" s="16"/>
    </row>
    <row r="27" spans="1:35" ht="26">
      <c r="A27" s="74" t="s">
        <v>201</v>
      </c>
      <c r="B27" s="64" t="s">
        <v>234</v>
      </c>
      <c r="C27" s="86" t="s">
        <v>45</v>
      </c>
      <c r="D27" s="18"/>
      <c r="E27" s="7">
        <v>0</v>
      </c>
      <c r="F27" s="9">
        <f t="shared" ref="F27:F28" si="33">$D27*E27</f>
        <v>0</v>
      </c>
      <c r="G27" s="7">
        <f>G9+G12+G15</f>
        <v>0</v>
      </c>
      <c r="H27" s="9">
        <f>D27*G27</f>
        <v>0</v>
      </c>
      <c r="I27" s="7">
        <v>0</v>
      </c>
      <c r="J27" s="9">
        <f t="shared" ref="J27:J28" si="34">$D27*I27</f>
        <v>0</v>
      </c>
      <c r="K27" s="7">
        <f>K8+K11+K14</f>
        <v>216</v>
      </c>
      <c r="L27" s="9">
        <f>$D27*K27</f>
        <v>0</v>
      </c>
      <c r="M27" s="7">
        <v>0</v>
      </c>
      <c r="N27" s="9">
        <f t="shared" ref="N27:N28" si="35">$D27*M27</f>
        <v>0</v>
      </c>
      <c r="O27" s="7">
        <f>O8+O11+O14</f>
        <v>210</v>
      </c>
      <c r="P27" s="9">
        <f>D27*O27</f>
        <v>0</v>
      </c>
      <c r="Q27" s="7">
        <v>0</v>
      </c>
      <c r="R27" s="9">
        <f t="shared" ref="R27:R28" si="36">$D27*Q27</f>
        <v>0</v>
      </c>
      <c r="S27" s="7">
        <f>S8+S11+S14</f>
        <v>266</v>
      </c>
      <c r="T27" s="9">
        <f>D27*S27</f>
        <v>0</v>
      </c>
      <c r="U27" s="7">
        <v>0</v>
      </c>
      <c r="V27" s="9">
        <f t="shared" ref="V27:V28" si="37">$D27*U27</f>
        <v>0</v>
      </c>
      <c r="W27" s="7">
        <f>W8+W11+W14</f>
        <v>210</v>
      </c>
      <c r="X27" s="9">
        <f>D27*W27</f>
        <v>0</v>
      </c>
      <c r="Y27" s="7">
        <v>0</v>
      </c>
      <c r="Z27" s="9">
        <v>0</v>
      </c>
      <c r="AA27" s="7">
        <v>0</v>
      </c>
      <c r="AB27" s="9">
        <v>0</v>
      </c>
      <c r="AC27" s="7">
        <f t="shared" si="27"/>
        <v>902</v>
      </c>
      <c r="AD27" s="9">
        <f t="shared" si="6"/>
        <v>0</v>
      </c>
      <c r="AE27" s="75"/>
      <c r="AG27" s="69"/>
      <c r="AH27" s="69"/>
    </row>
    <row r="28" spans="1:35" ht="31.5" customHeight="1">
      <c r="A28" s="71" t="s">
        <v>85</v>
      </c>
      <c r="B28" s="72" t="s">
        <v>99</v>
      </c>
      <c r="C28" s="103" t="s">
        <v>10</v>
      </c>
      <c r="D28" s="18"/>
      <c r="E28" s="7">
        <v>0</v>
      </c>
      <c r="F28" s="9">
        <f t="shared" si="33"/>
        <v>0</v>
      </c>
      <c r="G28" s="7">
        <v>0</v>
      </c>
      <c r="H28" s="9">
        <f>D28*G28</f>
        <v>0</v>
      </c>
      <c r="I28" s="7">
        <v>0</v>
      </c>
      <c r="J28" s="9">
        <f t="shared" si="34"/>
        <v>0</v>
      </c>
      <c r="K28" s="7">
        <v>0</v>
      </c>
      <c r="L28" s="9">
        <f>D28*K28</f>
        <v>0</v>
      </c>
      <c r="M28" s="7">
        <v>0</v>
      </c>
      <c r="N28" s="9">
        <f t="shared" si="35"/>
        <v>0</v>
      </c>
      <c r="O28" s="7">
        <v>0</v>
      </c>
      <c r="P28" s="9">
        <f t="shared" ref="P28" si="38">$D28*O28</f>
        <v>0</v>
      </c>
      <c r="Q28" s="7">
        <v>0</v>
      </c>
      <c r="R28" s="9">
        <f t="shared" si="36"/>
        <v>0</v>
      </c>
      <c r="S28" s="7">
        <v>0</v>
      </c>
      <c r="T28" s="9">
        <f t="shared" ref="T28" si="39">$D28*S28</f>
        <v>0</v>
      </c>
      <c r="U28" s="7">
        <v>0</v>
      </c>
      <c r="V28" s="9">
        <f t="shared" si="37"/>
        <v>0</v>
      </c>
      <c r="W28" s="7">
        <v>0</v>
      </c>
      <c r="X28" s="9">
        <f>D28*W28</f>
        <v>0</v>
      </c>
      <c r="Y28" s="7">
        <v>0</v>
      </c>
      <c r="Z28" s="9">
        <f t="shared" ref="Z28" si="40">$D28*Y28</f>
        <v>0</v>
      </c>
      <c r="AA28" s="7">
        <v>20</v>
      </c>
      <c r="AB28" s="9">
        <f t="shared" ref="AB28" si="41">$D28*AA28</f>
        <v>0</v>
      </c>
      <c r="AC28" s="7">
        <f t="shared" si="27"/>
        <v>20</v>
      </c>
      <c r="AD28" s="10">
        <f t="shared" si="6"/>
        <v>0</v>
      </c>
      <c r="AE28" s="75"/>
      <c r="AG28" s="69"/>
      <c r="AH28" s="69"/>
    </row>
    <row r="29" spans="1:35" s="4" customFormat="1" ht="67.5" customHeight="1">
      <c r="A29" s="56" t="s">
        <v>24</v>
      </c>
      <c r="B29" s="15" t="s">
        <v>205</v>
      </c>
      <c r="C29" s="3" t="s">
        <v>206</v>
      </c>
      <c r="D29" s="18"/>
      <c r="E29" s="8">
        <f>(ROUND(('3.1.1'!G9*(9.2+2.4)+'3.1.1'!G15*(6.8+1.3))/1000,0)+2)*E5</f>
        <v>186</v>
      </c>
      <c r="F29" s="10">
        <f>D29*E29</f>
        <v>0</v>
      </c>
      <c r="G29" s="8">
        <f>(ROUND((('3.1.1'!I9+'3.1.1'!I12)*(9.2+2.4)+'3.1.1'!I18*(4.4+0.5))/1000,0))*G5+E29/E5*G5</f>
        <v>252</v>
      </c>
      <c r="H29" s="10">
        <f>D29*G29</f>
        <v>0</v>
      </c>
      <c r="I29" s="8">
        <f>G29/G5*I5</f>
        <v>279</v>
      </c>
      <c r="J29" s="10">
        <f>D29*I29</f>
        <v>0</v>
      </c>
      <c r="K29" s="8">
        <f>I29/I5*K5</f>
        <v>270</v>
      </c>
      <c r="L29" s="10">
        <f>K29*D29</f>
        <v>0</v>
      </c>
      <c r="M29" s="8">
        <f>K29/K5*M5</f>
        <v>279</v>
      </c>
      <c r="N29" s="10">
        <f>D29*M29</f>
        <v>0</v>
      </c>
      <c r="O29" s="8">
        <f>ROUND(K12*(9.2+2.4)/1000,0)*O5+ROUND(K9*(13.2+3.6)/1000,0)*O5+M29/M5*O5</f>
        <v>330</v>
      </c>
      <c r="P29" s="10">
        <f>D29*O29</f>
        <v>0</v>
      </c>
      <c r="Q29" s="8">
        <f>O29/O5*Q5</f>
        <v>341</v>
      </c>
      <c r="R29" s="10">
        <f>D29*Q29</f>
        <v>0</v>
      </c>
      <c r="S29" s="8">
        <f>ROUND(O9*(9.2+2.4)/1000,0)*S5+ROUND(O12*(13.2+3.6)/1000,0)*S5+Q29/Q5*S5</f>
        <v>434</v>
      </c>
      <c r="T29" s="10">
        <f>D29*S29</f>
        <v>0</v>
      </c>
      <c r="U29" s="8">
        <f>ROUND(Q9*(9.2+2.4)/1000,0)*U5+ROUND(Q12*(13.2+3.6)/1000,0)*U5+S29/S5*U5</f>
        <v>420</v>
      </c>
      <c r="V29" s="10">
        <f>U29*D29</f>
        <v>0</v>
      </c>
      <c r="W29" s="8">
        <f>ROUND(S12*(9.2+2.4)/1000,0)*W5+ROUND(S9*(13.2+3.6)/1000,0)*W5+U29/U5*W5</f>
        <v>527</v>
      </c>
      <c r="X29" s="10">
        <f>D29*W29</f>
        <v>0</v>
      </c>
      <c r="Y29" s="8">
        <f>ROUND(U12*(9.2+2.4)/1000,0)*Y5+ROUND(U9*(13.2+3.6)/1000,0)*Y5+W29/W5*Y5</f>
        <v>510</v>
      </c>
      <c r="Z29" s="10">
        <f>D29*Y29</f>
        <v>0</v>
      </c>
      <c r="AA29" s="8">
        <f>ROUND(W9*(9.2+2.4)/1000,0)*AA5+ROUND(W15*(13.2+3.6)/1000,0)*AA5+ROUND(W12*(9.2+2.4)/1000,0)*AA5+Y29/Y5*AA5-AA28*AA5</f>
        <v>0</v>
      </c>
      <c r="AB29" s="10">
        <f>D29*AA29</f>
        <v>0</v>
      </c>
      <c r="AC29" s="7">
        <f t="shared" si="27"/>
        <v>3828</v>
      </c>
      <c r="AD29" s="10">
        <f>F29+H29+J29+L29+N29+P29+R29+T29+V29+X29+Z29+AB29</f>
        <v>0</v>
      </c>
      <c r="AE29" s="75"/>
      <c r="AF29" s="16"/>
      <c r="AG29" s="69"/>
      <c r="AH29" s="69"/>
    </row>
    <row r="30" spans="1:35">
      <c r="A30" s="127" t="s">
        <v>49</v>
      </c>
      <c r="B30" s="127"/>
      <c r="C30" s="6" t="s">
        <v>50</v>
      </c>
      <c r="D30" s="10" t="s">
        <v>46</v>
      </c>
      <c r="E30" s="9" t="s">
        <v>46</v>
      </c>
      <c r="F30" s="10">
        <f>F9+F10+F12+F13+F15+F16+F19+F21+F22+F25+F27+F28+F29</f>
        <v>0</v>
      </c>
      <c r="G30" s="9" t="s">
        <v>46</v>
      </c>
      <c r="H30" s="10">
        <f>H9+H10+H12+H13+H15+H16+H19+H21+H22+H25+H27+H28+H29</f>
        <v>0</v>
      </c>
      <c r="I30" s="9" t="s">
        <v>46</v>
      </c>
      <c r="J30" s="10">
        <f>J9+J10+J12+J13+J15+J16+J19+J21+J22+J25+J27+J28+J29</f>
        <v>0</v>
      </c>
      <c r="K30" s="9" t="s">
        <v>46</v>
      </c>
      <c r="L30" s="10">
        <f>L9+L10+L12+L13+L15+L16+L19+L21+L22+L25+L27+L28+L29</f>
        <v>0</v>
      </c>
      <c r="M30" s="9" t="s">
        <v>46</v>
      </c>
      <c r="N30" s="10">
        <f>N9+N10+N12+N13+N15+N16+N19+N21+N22+N25+N27+N28+N29</f>
        <v>0</v>
      </c>
      <c r="O30" s="9" t="s">
        <v>46</v>
      </c>
      <c r="P30" s="10">
        <f>P9+P10+P12+P13+P15+P16+P19+P21+P22+P25+P27+P28+P29</f>
        <v>0</v>
      </c>
      <c r="Q30" s="9" t="s">
        <v>46</v>
      </c>
      <c r="R30" s="10">
        <f>R9+R10+R12+R13+R15+R16+R19+R21+R22+R25+R27+R28+R29</f>
        <v>0</v>
      </c>
      <c r="S30" s="9" t="s">
        <v>46</v>
      </c>
      <c r="T30" s="10">
        <f>T9+T10+T12+T13+T15+T16+T19+T21+T22+T25+T27+T28+T29</f>
        <v>0</v>
      </c>
      <c r="U30" s="9" t="s">
        <v>46</v>
      </c>
      <c r="V30" s="10">
        <f>V9+V10+V12+V13+V15+V16+V19+V21+V22+V25+V27+V28+V29</f>
        <v>0</v>
      </c>
      <c r="W30" s="9" t="s">
        <v>46</v>
      </c>
      <c r="X30" s="10">
        <f>X9+X10+X12+X13+X15+X16+X19+X21+X22+X25+X27+X28+X29</f>
        <v>0</v>
      </c>
      <c r="Y30" s="9" t="s">
        <v>46</v>
      </c>
      <c r="Z30" s="10">
        <f>Z9+Z10+Z12+Z13+Z15+Z16+Z19+Z21+Z22+Z25+Z27+Z28+Z29</f>
        <v>0</v>
      </c>
      <c r="AA30" s="9" t="s">
        <v>46</v>
      </c>
      <c r="AB30" s="10">
        <f>AB9+AB10+AB12+AB13+AB15+AB16+AB19+AB21+AB22+AB25+AB27+AB28+AB29</f>
        <v>0</v>
      </c>
      <c r="AC30" s="10" t="s">
        <v>46</v>
      </c>
      <c r="AD30" s="10">
        <f>F30+H30+J30+L30+N30+P30+R30+T30+V30+X30+Z30+AB30</f>
        <v>0</v>
      </c>
      <c r="AG30" s="21"/>
      <c r="AH30" s="21"/>
      <c r="AI30" s="21"/>
    </row>
    <row r="31" spans="1:35">
      <c r="A31" s="127" t="s">
        <v>76</v>
      </c>
      <c r="B31" s="127"/>
      <c r="C31" s="6" t="s">
        <v>50</v>
      </c>
      <c r="D31" s="10" t="s">
        <v>46</v>
      </c>
      <c r="E31" s="9" t="s">
        <v>46</v>
      </c>
      <c r="F31" s="10">
        <f>F30*0.22</f>
        <v>0</v>
      </c>
      <c r="G31" s="9" t="s">
        <v>46</v>
      </c>
      <c r="H31" s="10">
        <f>H30*0.22</f>
        <v>0</v>
      </c>
      <c r="I31" s="9" t="s">
        <v>46</v>
      </c>
      <c r="J31" s="10">
        <f>J30*0.22</f>
        <v>0</v>
      </c>
      <c r="K31" s="9" t="s">
        <v>46</v>
      </c>
      <c r="L31" s="10">
        <f>L30*0.22</f>
        <v>0</v>
      </c>
      <c r="M31" s="9" t="s">
        <v>46</v>
      </c>
      <c r="N31" s="10">
        <f>N30*0.22</f>
        <v>0</v>
      </c>
      <c r="O31" s="9" t="s">
        <v>46</v>
      </c>
      <c r="P31" s="10">
        <f>P30*0.22</f>
        <v>0</v>
      </c>
      <c r="Q31" s="9" t="s">
        <v>46</v>
      </c>
      <c r="R31" s="10">
        <f>R30*0.22</f>
        <v>0</v>
      </c>
      <c r="S31" s="9" t="s">
        <v>46</v>
      </c>
      <c r="T31" s="10">
        <f>T30*0.22</f>
        <v>0</v>
      </c>
      <c r="U31" s="9" t="s">
        <v>46</v>
      </c>
      <c r="V31" s="10">
        <f>V30*0.22</f>
        <v>0</v>
      </c>
      <c r="W31" s="9" t="s">
        <v>46</v>
      </c>
      <c r="X31" s="10">
        <f>X30*0.22</f>
        <v>0</v>
      </c>
      <c r="Y31" s="9" t="s">
        <v>46</v>
      </c>
      <c r="Z31" s="10">
        <f>Z30*0.22</f>
        <v>0</v>
      </c>
      <c r="AA31" s="9" t="s">
        <v>46</v>
      </c>
      <c r="AB31" s="10">
        <f>AB30*0.22</f>
        <v>0</v>
      </c>
      <c r="AC31" s="10" t="s">
        <v>46</v>
      </c>
      <c r="AD31" s="10">
        <f>F31+H31+J31+L31+N31+P31+R31+T31+V31+X31+Z31+AB31</f>
        <v>0</v>
      </c>
      <c r="AG31" s="24"/>
      <c r="AH31" s="21"/>
      <c r="AI31" s="21"/>
    </row>
    <row r="32" spans="1:35">
      <c r="A32" s="127" t="s">
        <v>75</v>
      </c>
      <c r="B32" s="127"/>
      <c r="C32" s="6" t="s">
        <v>50</v>
      </c>
      <c r="D32" s="10" t="s">
        <v>46</v>
      </c>
      <c r="E32" s="9" t="s">
        <v>46</v>
      </c>
      <c r="F32" s="10">
        <f>F30+F31</f>
        <v>0</v>
      </c>
      <c r="G32" s="9" t="s">
        <v>46</v>
      </c>
      <c r="H32" s="10">
        <f>H30+H31</f>
        <v>0</v>
      </c>
      <c r="I32" s="9" t="s">
        <v>46</v>
      </c>
      <c r="J32" s="10">
        <f>J30+J31</f>
        <v>0</v>
      </c>
      <c r="K32" s="9" t="s">
        <v>46</v>
      </c>
      <c r="L32" s="10">
        <f>L30+L31</f>
        <v>0</v>
      </c>
      <c r="M32" s="9" t="s">
        <v>46</v>
      </c>
      <c r="N32" s="10">
        <f>N30+N31</f>
        <v>0</v>
      </c>
      <c r="O32" s="9" t="s">
        <v>46</v>
      </c>
      <c r="P32" s="10">
        <f>P30+P31</f>
        <v>0</v>
      </c>
      <c r="Q32" s="9" t="s">
        <v>46</v>
      </c>
      <c r="R32" s="10">
        <f>R30+R31</f>
        <v>0</v>
      </c>
      <c r="S32" s="9" t="s">
        <v>46</v>
      </c>
      <c r="T32" s="10">
        <f>T30+T31</f>
        <v>0</v>
      </c>
      <c r="U32" s="9" t="s">
        <v>46</v>
      </c>
      <c r="V32" s="10">
        <f>V30+V31</f>
        <v>0</v>
      </c>
      <c r="W32" s="9" t="s">
        <v>46</v>
      </c>
      <c r="X32" s="10">
        <f>X30+X31</f>
        <v>0</v>
      </c>
      <c r="Y32" s="9" t="s">
        <v>46</v>
      </c>
      <c r="Z32" s="10">
        <f>Z30+Z31</f>
        <v>0</v>
      </c>
      <c r="AA32" s="9" t="s">
        <v>46</v>
      </c>
      <c r="AB32" s="10">
        <f>AB30+AB31</f>
        <v>0</v>
      </c>
      <c r="AC32" s="10" t="s">
        <v>46</v>
      </c>
      <c r="AD32" s="10">
        <f>F32+H32+J32+L32+N32+P32+R32+T32+V32+X32+Z32+AB32</f>
        <v>0</v>
      </c>
      <c r="AG32" s="21"/>
      <c r="AH32" s="21"/>
      <c r="AI32" s="21"/>
    </row>
    <row r="33" spans="1:32" s="4" customFormat="1" ht="13.5">
      <c r="A33" s="110" t="s">
        <v>207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75"/>
      <c r="AF33" s="16"/>
    </row>
    <row r="34" spans="1:32" s="24" customFormat="1">
      <c r="B34" s="25"/>
      <c r="D34" s="21"/>
      <c r="L34" s="21"/>
      <c r="AC34" s="16"/>
      <c r="AE34" s="16"/>
      <c r="AF34" s="16"/>
    </row>
    <row r="35" spans="1:32" s="24" customFormat="1">
      <c r="B35" s="25"/>
      <c r="AE35" s="16"/>
      <c r="AF35" s="16"/>
    </row>
    <row r="36" spans="1:32" ht="16">
      <c r="B36" s="57" t="s">
        <v>27</v>
      </c>
      <c r="C36" s="84"/>
      <c r="D36" s="85"/>
      <c r="E36" s="126" t="s">
        <v>28</v>
      </c>
      <c r="F36" s="126"/>
      <c r="G36" s="4"/>
      <c r="H36" s="5"/>
      <c r="J36" s="14"/>
      <c r="K36" s="5"/>
      <c r="L36" s="21"/>
      <c r="M36" s="5"/>
      <c r="N36" s="5"/>
      <c r="O36" s="5"/>
      <c r="P36" s="5"/>
      <c r="AD36" s="70"/>
    </row>
    <row r="37" spans="1:32" ht="15.5">
      <c r="B37" s="2"/>
      <c r="C37" s="112" t="s">
        <v>29</v>
      </c>
      <c r="D37" s="112"/>
      <c r="E37" s="17"/>
      <c r="F37" s="5"/>
      <c r="G37" s="5"/>
      <c r="H37" s="5"/>
      <c r="J37" s="13"/>
      <c r="K37" s="5"/>
      <c r="L37" s="5"/>
      <c r="M37" s="5"/>
      <c r="N37" s="5"/>
      <c r="O37" s="5"/>
      <c r="P37" s="5"/>
    </row>
    <row r="38" spans="1:32" s="69" customFormat="1"/>
    <row r="39" spans="1:32" s="69" customFormat="1"/>
    <row r="40" spans="1:32" s="69" customFormat="1"/>
    <row r="41" spans="1:32" s="69" customFormat="1"/>
    <row r="42" spans="1:32" s="69" customFormat="1"/>
    <row r="43" spans="1:32" s="69" customFormat="1"/>
    <row r="44" spans="1:32" s="69" customFormat="1"/>
    <row r="45" spans="1:32" s="69" customFormat="1"/>
    <row r="46" spans="1:32" s="69" customFormat="1"/>
    <row r="47" spans="1:32" s="69" customFormat="1"/>
    <row r="48" spans="1:32" s="69" customFormat="1"/>
    <row r="49" s="69" customFormat="1"/>
    <row r="50" s="69" customFormat="1"/>
    <row r="51" s="69" customFormat="1"/>
    <row r="52" s="69" customFormat="1"/>
    <row r="53" s="69" customFormat="1"/>
    <row r="54" s="69" customFormat="1"/>
    <row r="55" s="69" customFormat="1"/>
    <row r="56" s="69" customFormat="1"/>
    <row r="57" s="69" customFormat="1"/>
    <row r="58" s="69" customFormat="1"/>
    <row r="59" s="69" customFormat="1"/>
    <row r="60" s="69" customFormat="1"/>
    <row r="61" s="69" customFormat="1"/>
    <row r="62" s="69" customFormat="1"/>
    <row r="63" s="69" customFormat="1"/>
    <row r="64" s="69" customFormat="1"/>
    <row r="65" s="69" customFormat="1"/>
    <row r="66" s="69" customFormat="1"/>
    <row r="67" s="69" customFormat="1"/>
    <row r="68" s="69" customFormat="1"/>
    <row r="69" s="69" customFormat="1"/>
    <row r="70" s="69" customFormat="1"/>
    <row r="71" s="69" customFormat="1"/>
    <row r="72" s="69" customFormat="1"/>
    <row r="73" s="69" customFormat="1"/>
    <row r="74" s="69" customFormat="1"/>
    <row r="75" s="69" customFormat="1"/>
    <row r="76" s="69" customFormat="1"/>
    <row r="77" s="69" customFormat="1"/>
    <row r="78" s="69" customFormat="1"/>
    <row r="79" s="69" customFormat="1"/>
    <row r="80" s="69" customFormat="1"/>
    <row r="81" s="69" customFormat="1"/>
    <row r="82" s="69" customFormat="1"/>
    <row r="83" s="69" customFormat="1"/>
    <row r="84" s="69" customFormat="1"/>
    <row r="85" s="69" customFormat="1"/>
    <row r="86" s="69" customFormat="1"/>
    <row r="87" s="69" customFormat="1"/>
    <row r="88" s="69" customFormat="1"/>
    <row r="89" s="69" customFormat="1"/>
    <row r="90" s="69" customFormat="1"/>
    <row r="91" s="69" customFormat="1"/>
    <row r="92" s="69" customFormat="1"/>
    <row r="93" s="69" customFormat="1"/>
    <row r="94" s="69" customFormat="1"/>
    <row r="95" s="69" customFormat="1"/>
    <row r="96" s="69" customFormat="1"/>
    <row r="97" s="69" customFormat="1"/>
    <row r="98" s="69" customFormat="1"/>
    <row r="99" s="69" customFormat="1"/>
    <row r="100" s="69" customFormat="1"/>
    <row r="101" s="69" customFormat="1"/>
    <row r="102" s="69" customFormat="1"/>
    <row r="103" s="69" customFormat="1"/>
    <row r="104" s="69" customFormat="1"/>
    <row r="105" s="69" customFormat="1"/>
    <row r="106" s="69" customFormat="1"/>
    <row r="107" s="69" customFormat="1"/>
    <row r="108" s="69" customFormat="1"/>
    <row r="109" s="69" customFormat="1"/>
    <row r="110" s="69" customFormat="1"/>
    <row r="111" s="69" customFormat="1"/>
    <row r="112" s="69" customFormat="1"/>
    <row r="113" s="69" customFormat="1"/>
    <row r="114" s="69" customFormat="1"/>
    <row r="115" s="69" customFormat="1"/>
    <row r="116" s="69" customFormat="1"/>
    <row r="117" s="69" customFormat="1"/>
    <row r="118" s="69" customFormat="1"/>
    <row r="119" s="69" customFormat="1"/>
    <row r="120" s="69" customFormat="1"/>
    <row r="121" s="69" customFormat="1"/>
    <row r="122" s="69" customFormat="1"/>
    <row r="123" s="69" customFormat="1"/>
    <row r="124" s="69" customFormat="1"/>
    <row r="125" s="69" customFormat="1"/>
    <row r="126" s="69" customFormat="1"/>
    <row r="127" s="69" customFormat="1"/>
    <row r="128" s="69" customFormat="1"/>
    <row r="129" s="69" customFormat="1"/>
    <row r="130" s="69" customFormat="1"/>
    <row r="131" s="69" customFormat="1"/>
    <row r="132" s="69" customFormat="1"/>
    <row r="133" s="69" customFormat="1"/>
    <row r="134" s="69" customFormat="1"/>
    <row r="135" s="69" customFormat="1"/>
    <row r="136" s="69" customFormat="1"/>
    <row r="137" s="69" customFormat="1"/>
    <row r="138" s="69" customFormat="1"/>
    <row r="139" s="69" customFormat="1"/>
    <row r="140" s="69" customFormat="1"/>
    <row r="141" s="69" customFormat="1"/>
    <row r="142" s="69" customFormat="1"/>
    <row r="143" s="69" customFormat="1"/>
    <row r="144" s="69" customFormat="1"/>
    <row r="145" s="69" customFormat="1"/>
    <row r="146" s="69" customFormat="1"/>
    <row r="147" s="69" customFormat="1"/>
    <row r="148" s="69" customFormat="1"/>
    <row r="149" s="69" customFormat="1"/>
    <row r="150" s="69" customFormat="1"/>
    <row r="151" s="69" customFormat="1"/>
    <row r="152" s="69" customFormat="1"/>
    <row r="153" s="69" customFormat="1"/>
    <row r="154" s="69" customFormat="1"/>
    <row r="155" s="69" customFormat="1"/>
    <row r="156" s="69" customFormat="1"/>
    <row r="157" s="69" customFormat="1"/>
    <row r="158" s="69" customFormat="1"/>
    <row r="159" s="69" customFormat="1"/>
    <row r="160" s="69" customFormat="1"/>
    <row r="161" s="69" customFormat="1"/>
    <row r="162" s="69" customFormat="1"/>
    <row r="163" s="69" customFormat="1"/>
    <row r="164" s="69" customFormat="1"/>
    <row r="165" s="69" customFormat="1"/>
    <row r="166" s="69" customFormat="1"/>
    <row r="167" s="69" customFormat="1"/>
    <row r="168" s="69" customFormat="1"/>
    <row r="169" s="69" customFormat="1"/>
    <row r="170" s="69" customFormat="1"/>
    <row r="171" s="69" customFormat="1"/>
    <row r="172" s="69" customFormat="1"/>
    <row r="173" s="69" customFormat="1"/>
    <row r="174" s="69" customFormat="1"/>
    <row r="175" s="69" customFormat="1"/>
    <row r="176" s="69" customFormat="1"/>
    <row r="177" s="69" customFormat="1"/>
    <row r="178" s="69" customFormat="1"/>
    <row r="179" s="69" customFormat="1"/>
    <row r="180" s="69" customFormat="1"/>
    <row r="181" s="69" customFormat="1"/>
    <row r="182" s="69" customFormat="1"/>
    <row r="183" s="69" customFormat="1"/>
    <row r="184" s="69" customFormat="1"/>
    <row r="185" s="69" customFormat="1"/>
    <row r="186" s="69" customFormat="1"/>
    <row r="187" s="69" customFormat="1"/>
    <row r="188" s="69" customFormat="1"/>
    <row r="189" s="69" customFormat="1"/>
    <row r="190" s="69" customFormat="1"/>
    <row r="191" s="69" customFormat="1"/>
    <row r="192" s="69" customFormat="1"/>
    <row r="193" s="69" customFormat="1"/>
    <row r="194" s="69" customFormat="1"/>
    <row r="195" s="69" customFormat="1"/>
    <row r="196" s="69" customFormat="1"/>
    <row r="197" s="69" customFormat="1"/>
    <row r="198" s="69" customFormat="1"/>
    <row r="199" s="69" customFormat="1"/>
    <row r="200" s="69" customFormat="1"/>
    <row r="201" s="69" customFormat="1"/>
    <row r="202" s="69" customFormat="1"/>
    <row r="203" s="69" customFormat="1"/>
    <row r="204" s="69" customFormat="1"/>
    <row r="205" s="69" customFormat="1"/>
    <row r="206" s="69" customFormat="1"/>
  </sheetData>
  <autoFilter ref="A6:AH33" xr:uid="{00000000-0009-0000-0000-000001000000}"/>
  <mergeCells count="37">
    <mergeCell ref="E36:F36"/>
    <mergeCell ref="C37:D37"/>
    <mergeCell ref="A30:B30"/>
    <mergeCell ref="A31:B31"/>
    <mergeCell ref="A32:B32"/>
    <mergeCell ref="A33:AD33"/>
    <mergeCell ref="U5:V5"/>
    <mergeCell ref="W5:X5"/>
    <mergeCell ref="Y5:Z5"/>
    <mergeCell ref="AA5:AB5"/>
    <mergeCell ref="AC5:AD5"/>
    <mergeCell ref="AA4:AB4"/>
    <mergeCell ref="AC4:AD4"/>
    <mergeCell ref="E5:F5"/>
    <mergeCell ref="G5:H5"/>
    <mergeCell ref="I5:J5"/>
    <mergeCell ref="K5:L5"/>
    <mergeCell ref="M5:N5"/>
    <mergeCell ref="O5:P5"/>
    <mergeCell ref="Q5:R5"/>
    <mergeCell ref="S5:T5"/>
    <mergeCell ref="O4:P4"/>
    <mergeCell ref="Q4:R4"/>
    <mergeCell ref="S4:T4"/>
    <mergeCell ref="U4:V4"/>
    <mergeCell ref="W4:X4"/>
    <mergeCell ref="Y4:Z4"/>
    <mergeCell ref="A3:T3"/>
    <mergeCell ref="A4:A6"/>
    <mergeCell ref="B4:B6"/>
    <mergeCell ref="C4:C6"/>
    <mergeCell ref="D4:D6"/>
    <mergeCell ref="E4:F4"/>
    <mergeCell ref="G4:H4"/>
    <mergeCell ref="I4:J4"/>
    <mergeCell ref="K4:L4"/>
    <mergeCell ref="M4:N4"/>
  </mergeCells>
  <pageMargins left="0.39370078740157483" right="0.23622047244094491" top="0.74803149606299213" bottom="0.35433070866141736" header="0.31496062992125984" footer="0.31496062992125984"/>
  <pageSetup paperSize="9" scale="37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18"/>
  <sheetViews>
    <sheetView zoomScale="98" zoomScaleNormal="98" workbookViewId="0">
      <selection activeCell="B46" sqref="B46"/>
    </sheetView>
  </sheetViews>
  <sheetFormatPr defaultColWidth="9.1796875" defaultRowHeight="13"/>
  <cols>
    <col min="1" max="1" width="5.81640625" style="5" bestFit="1" customWidth="1"/>
    <col min="2" max="2" width="72.1796875" style="5" customWidth="1"/>
    <col min="3" max="3" width="8.7265625" style="29" customWidth="1"/>
    <col min="4" max="4" width="11.54296875" style="29" customWidth="1"/>
    <col min="5" max="5" width="7" style="12" customWidth="1"/>
    <col min="6" max="6" width="14" style="12" customWidth="1"/>
    <col min="7" max="7" width="7.1796875" style="12" customWidth="1"/>
    <col min="8" max="8" width="14.453125" style="12" customWidth="1"/>
    <col min="9" max="9" width="8.26953125" style="5" customWidth="1"/>
    <col min="10" max="10" width="14.453125" style="5" customWidth="1"/>
    <col min="11" max="11" width="6.453125" style="12" customWidth="1"/>
    <col min="12" max="12" width="14.453125" style="12" customWidth="1"/>
    <col min="13" max="13" width="6.81640625" style="12" customWidth="1"/>
    <col min="14" max="14" width="13.81640625" style="12" customWidth="1"/>
    <col min="15" max="15" width="7.1796875" style="12" customWidth="1"/>
    <col min="16" max="16" width="14" style="12" customWidth="1"/>
    <col min="17" max="17" width="6.81640625" style="5" customWidth="1"/>
    <col min="18" max="18" width="14.453125" style="5" customWidth="1"/>
    <col min="19" max="19" width="6.7265625" style="5" customWidth="1"/>
    <col min="20" max="20" width="14.453125" style="5" customWidth="1"/>
    <col min="21" max="21" width="6.453125" style="5" customWidth="1"/>
    <col min="22" max="22" width="14.453125" style="5" customWidth="1"/>
    <col min="23" max="23" width="8.54296875" style="5" customWidth="1"/>
    <col min="24" max="24" width="14.453125" style="5" customWidth="1"/>
    <col min="25" max="25" width="8.81640625" style="5" customWidth="1"/>
    <col min="26" max="26" width="13.81640625" style="5" customWidth="1"/>
    <col min="27" max="27" width="8.1796875" style="5" customWidth="1"/>
    <col min="28" max="28" width="14" style="5" customWidth="1"/>
    <col min="29" max="29" width="6.54296875" style="5" bestFit="1" customWidth="1"/>
    <col min="30" max="30" width="14.453125" style="5" customWidth="1"/>
    <col min="31" max="31" width="7" style="16" customWidth="1"/>
    <col min="32" max="32" width="7.81640625" style="16" customWidth="1"/>
    <col min="33" max="33" width="9.1796875" style="5"/>
    <col min="34" max="16384" width="9.1796875" style="29"/>
  </cols>
  <sheetData>
    <row r="1" spans="1:34" ht="16.5">
      <c r="AB1" s="4"/>
      <c r="AC1" s="4"/>
      <c r="AD1" s="108" t="s">
        <v>53</v>
      </c>
    </row>
    <row r="2" spans="1:34">
      <c r="AB2" s="4"/>
      <c r="AC2" s="4"/>
      <c r="AD2" s="11" t="s">
        <v>77</v>
      </c>
    </row>
    <row r="3" spans="1:34">
      <c r="A3" s="128" t="s">
        <v>211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34" ht="12.75" customHeight="1">
      <c r="A4" s="117" t="s">
        <v>30</v>
      </c>
      <c r="B4" s="118" t="s">
        <v>21</v>
      </c>
      <c r="C4" s="129" t="s">
        <v>1</v>
      </c>
      <c r="D4" s="129" t="s">
        <v>7</v>
      </c>
      <c r="E4" s="119" t="s">
        <v>31</v>
      </c>
      <c r="F4" s="120"/>
      <c r="G4" s="119" t="s">
        <v>32</v>
      </c>
      <c r="H4" s="120"/>
      <c r="I4" s="119" t="s">
        <v>33</v>
      </c>
      <c r="J4" s="120"/>
      <c r="K4" s="119" t="s">
        <v>34</v>
      </c>
      <c r="L4" s="120"/>
      <c r="M4" s="119" t="s">
        <v>35</v>
      </c>
      <c r="N4" s="120"/>
      <c r="O4" s="119" t="s">
        <v>36</v>
      </c>
      <c r="P4" s="120"/>
      <c r="Q4" s="119" t="s">
        <v>37</v>
      </c>
      <c r="R4" s="120"/>
      <c r="S4" s="119" t="s">
        <v>38</v>
      </c>
      <c r="T4" s="120"/>
      <c r="U4" s="119" t="s">
        <v>39</v>
      </c>
      <c r="V4" s="120"/>
      <c r="W4" s="119" t="s">
        <v>40</v>
      </c>
      <c r="X4" s="120"/>
      <c r="Y4" s="119" t="s">
        <v>41</v>
      </c>
      <c r="Z4" s="120"/>
      <c r="AA4" s="119" t="s">
        <v>42</v>
      </c>
      <c r="AB4" s="120"/>
      <c r="AC4" s="121" t="s">
        <v>83</v>
      </c>
      <c r="AD4" s="122"/>
    </row>
    <row r="5" spans="1:34" s="47" customFormat="1">
      <c r="A5" s="117"/>
      <c r="B5" s="118"/>
      <c r="C5" s="129"/>
      <c r="D5" s="129"/>
      <c r="E5" s="123">
        <v>31</v>
      </c>
      <c r="F5" s="124"/>
      <c r="G5" s="123">
        <v>29</v>
      </c>
      <c r="H5" s="124"/>
      <c r="I5" s="123">
        <v>31</v>
      </c>
      <c r="J5" s="124"/>
      <c r="K5" s="123">
        <v>30</v>
      </c>
      <c r="L5" s="124"/>
      <c r="M5" s="123">
        <v>31</v>
      </c>
      <c r="N5" s="124"/>
      <c r="O5" s="123">
        <v>30</v>
      </c>
      <c r="P5" s="124"/>
      <c r="Q5" s="123">
        <v>31</v>
      </c>
      <c r="R5" s="124"/>
      <c r="S5" s="123">
        <v>31</v>
      </c>
      <c r="T5" s="124"/>
      <c r="U5" s="123">
        <v>30</v>
      </c>
      <c r="V5" s="124"/>
      <c r="W5" s="123">
        <v>31</v>
      </c>
      <c r="X5" s="124"/>
      <c r="Y5" s="123">
        <v>30</v>
      </c>
      <c r="Z5" s="124"/>
      <c r="AA5" s="123">
        <v>31</v>
      </c>
      <c r="AB5" s="124"/>
      <c r="AC5" s="125">
        <f>E5+G5+I5+K5+M5+O5+Q5+S5+U5+W5+Y5+AA5</f>
        <v>366</v>
      </c>
      <c r="AD5" s="122"/>
      <c r="AE5" s="16"/>
      <c r="AF5" s="16"/>
      <c r="AG5" s="61"/>
    </row>
    <row r="6" spans="1:34">
      <c r="A6" s="117"/>
      <c r="B6" s="118"/>
      <c r="C6" s="129"/>
      <c r="D6" s="129"/>
      <c r="E6" s="74" t="s">
        <v>52</v>
      </c>
      <c r="F6" s="73" t="s">
        <v>43</v>
      </c>
      <c r="G6" s="74" t="s">
        <v>52</v>
      </c>
      <c r="H6" s="73" t="s">
        <v>43</v>
      </c>
      <c r="I6" s="74" t="s">
        <v>52</v>
      </c>
      <c r="J6" s="73" t="s">
        <v>43</v>
      </c>
      <c r="K6" s="74" t="s">
        <v>52</v>
      </c>
      <c r="L6" s="73" t="s">
        <v>43</v>
      </c>
      <c r="M6" s="74" t="s">
        <v>52</v>
      </c>
      <c r="N6" s="73" t="s">
        <v>43</v>
      </c>
      <c r="O6" s="74" t="s">
        <v>52</v>
      </c>
      <c r="P6" s="73" t="s">
        <v>43</v>
      </c>
      <c r="Q6" s="74" t="s">
        <v>52</v>
      </c>
      <c r="R6" s="73" t="s">
        <v>43</v>
      </c>
      <c r="S6" s="74" t="s">
        <v>52</v>
      </c>
      <c r="T6" s="73" t="s">
        <v>43</v>
      </c>
      <c r="U6" s="74" t="s">
        <v>52</v>
      </c>
      <c r="V6" s="73" t="s">
        <v>43</v>
      </c>
      <c r="W6" s="74" t="s">
        <v>52</v>
      </c>
      <c r="X6" s="73" t="s">
        <v>43</v>
      </c>
      <c r="Y6" s="74" t="s">
        <v>52</v>
      </c>
      <c r="Z6" s="73" t="s">
        <v>43</v>
      </c>
      <c r="AA6" s="74" t="s">
        <v>52</v>
      </c>
      <c r="AB6" s="73" t="s">
        <v>43</v>
      </c>
      <c r="AC6" s="56" t="s">
        <v>52</v>
      </c>
      <c r="AD6" s="6" t="s">
        <v>43</v>
      </c>
    </row>
    <row r="7" spans="1:34" s="46" customFormat="1" ht="26">
      <c r="A7" s="56" t="s">
        <v>46</v>
      </c>
      <c r="B7" s="15" t="s">
        <v>198</v>
      </c>
      <c r="C7" s="49" t="s">
        <v>45</v>
      </c>
      <c r="D7" s="50" t="s">
        <v>46</v>
      </c>
      <c r="E7" s="8">
        <f>E8+E11+E14</f>
        <v>0</v>
      </c>
      <c r="F7" s="10" t="s">
        <v>46</v>
      </c>
      <c r="G7" s="8">
        <f>G8+G11+G14+G17</f>
        <v>152</v>
      </c>
      <c r="H7" s="10" t="s">
        <v>46</v>
      </c>
      <c r="I7" s="8">
        <v>0</v>
      </c>
      <c r="J7" s="10" t="s">
        <v>46</v>
      </c>
      <c r="K7" s="8">
        <f>K8+K11+K14+K17</f>
        <v>251</v>
      </c>
      <c r="L7" s="10" t="s">
        <v>46</v>
      </c>
      <c r="M7" s="8">
        <v>0</v>
      </c>
      <c r="N7" s="10" t="s">
        <v>46</v>
      </c>
      <c r="O7" s="8">
        <f>O8+O11+O14+O17</f>
        <v>294</v>
      </c>
      <c r="P7" s="10" t="s">
        <v>46</v>
      </c>
      <c r="Q7" s="8">
        <v>0</v>
      </c>
      <c r="R7" s="10" t="s">
        <v>46</v>
      </c>
      <c r="S7" s="8">
        <f>S8+S11+S14</f>
        <v>0</v>
      </c>
      <c r="T7" s="10" t="s">
        <v>46</v>
      </c>
      <c r="U7" s="8">
        <v>0</v>
      </c>
      <c r="V7" s="10" t="s">
        <v>46</v>
      </c>
      <c r="W7" s="8">
        <f>W8+W11+W14+W17</f>
        <v>294</v>
      </c>
      <c r="X7" s="10" t="s">
        <v>46</v>
      </c>
      <c r="Y7" s="8">
        <v>0</v>
      </c>
      <c r="Z7" s="10" t="s">
        <v>46</v>
      </c>
      <c r="AA7" s="8">
        <v>0</v>
      </c>
      <c r="AB7" s="10" t="s">
        <v>46</v>
      </c>
      <c r="AC7" s="8">
        <f>E7+G7+I7+K7+M7+O7+Q7+S7+U7+W7+Y7+AA7</f>
        <v>991</v>
      </c>
      <c r="AD7" s="10" t="s">
        <v>46</v>
      </c>
      <c r="AE7" s="16"/>
      <c r="AF7" s="16"/>
      <c r="AG7" s="4"/>
    </row>
    <row r="8" spans="1:34" s="46" customFormat="1" ht="78">
      <c r="A8" s="56" t="s">
        <v>44</v>
      </c>
      <c r="B8" s="15" t="s">
        <v>214</v>
      </c>
      <c r="C8" s="49" t="s">
        <v>45</v>
      </c>
      <c r="D8" s="50" t="s">
        <v>46</v>
      </c>
      <c r="E8" s="8">
        <f>E9+E10</f>
        <v>0</v>
      </c>
      <c r="F8" s="10">
        <f>F9+F10</f>
        <v>0</v>
      </c>
      <c r="G8" s="8">
        <f>G9+G10</f>
        <v>152</v>
      </c>
      <c r="H8" s="10">
        <f>H9+H10</f>
        <v>0</v>
      </c>
      <c r="I8" s="8">
        <f t="shared" ref="I8:AA8" si="0">I9+I10</f>
        <v>0</v>
      </c>
      <c r="J8" s="10">
        <f t="shared" si="0"/>
        <v>0</v>
      </c>
      <c r="K8" s="8">
        <f t="shared" si="0"/>
        <v>0</v>
      </c>
      <c r="L8" s="10">
        <f>L9+L10</f>
        <v>0</v>
      </c>
      <c r="M8" s="8">
        <f t="shared" si="0"/>
        <v>0</v>
      </c>
      <c r="N8" s="10">
        <f t="shared" si="0"/>
        <v>0</v>
      </c>
      <c r="O8" s="8">
        <f t="shared" si="0"/>
        <v>0</v>
      </c>
      <c r="P8" s="10">
        <f t="shared" si="0"/>
        <v>0</v>
      </c>
      <c r="Q8" s="8">
        <f t="shared" si="0"/>
        <v>0</v>
      </c>
      <c r="R8" s="10">
        <f t="shared" si="0"/>
        <v>0</v>
      </c>
      <c r="S8" s="8">
        <f t="shared" si="0"/>
        <v>0</v>
      </c>
      <c r="T8" s="10">
        <f t="shared" si="0"/>
        <v>0</v>
      </c>
      <c r="U8" s="8">
        <f t="shared" si="0"/>
        <v>0</v>
      </c>
      <c r="V8" s="10">
        <f t="shared" si="0"/>
        <v>0</v>
      </c>
      <c r="W8" s="8">
        <f t="shared" si="0"/>
        <v>0</v>
      </c>
      <c r="X8" s="10">
        <f t="shared" si="0"/>
        <v>0</v>
      </c>
      <c r="Y8" s="8">
        <f t="shared" si="0"/>
        <v>0</v>
      </c>
      <c r="Z8" s="10">
        <f t="shared" si="0"/>
        <v>0</v>
      </c>
      <c r="AA8" s="8">
        <f t="shared" si="0"/>
        <v>0</v>
      </c>
      <c r="AB8" s="10">
        <f>AB9+AB10</f>
        <v>0</v>
      </c>
      <c r="AC8" s="8">
        <f>E8+G8+I8+K8+M8+O8+Q8+S8+U8+W8+Y8+AA8</f>
        <v>152</v>
      </c>
      <c r="AD8" s="10">
        <f>F8+H8+J8+L8+N8+P8+R8+T8+V8+X8+Z8+AB8</f>
        <v>0</v>
      </c>
      <c r="AE8" s="16"/>
      <c r="AF8" s="16"/>
      <c r="AG8" s="4"/>
    </row>
    <row r="9" spans="1:34">
      <c r="A9" s="59" t="s">
        <v>2</v>
      </c>
      <c r="B9" s="63" t="s">
        <v>20</v>
      </c>
      <c r="C9" s="48" t="s">
        <v>45</v>
      </c>
      <c r="D9" s="19"/>
      <c r="E9" s="7">
        <v>0</v>
      </c>
      <c r="F9" s="9">
        <v>0</v>
      </c>
      <c r="G9" s="7">
        <v>137</v>
      </c>
      <c r="H9" s="9">
        <f>D9*G9</f>
        <v>0</v>
      </c>
      <c r="I9" s="7">
        <v>0</v>
      </c>
      <c r="J9" s="9">
        <f t="shared" ref="J9:J10" si="1">$D9*I9</f>
        <v>0</v>
      </c>
      <c r="K9" s="7">
        <v>0</v>
      </c>
      <c r="L9" s="9">
        <f>$D9*K9</f>
        <v>0</v>
      </c>
      <c r="M9" s="7">
        <v>0</v>
      </c>
      <c r="N9" s="9">
        <f t="shared" ref="N9:N10" si="2">$D9*M9</f>
        <v>0</v>
      </c>
      <c r="O9" s="7">
        <v>0</v>
      </c>
      <c r="P9" s="9">
        <f>$D9*O9</f>
        <v>0</v>
      </c>
      <c r="Q9" s="7">
        <v>0</v>
      </c>
      <c r="R9" s="9">
        <v>0</v>
      </c>
      <c r="S9" s="7">
        <v>0</v>
      </c>
      <c r="T9" s="9">
        <v>0</v>
      </c>
      <c r="U9" s="7">
        <v>0</v>
      </c>
      <c r="V9" s="9">
        <v>0</v>
      </c>
      <c r="W9" s="7">
        <v>0</v>
      </c>
      <c r="X9" s="9">
        <f t="shared" ref="X9:X10" si="3">$D9*W9</f>
        <v>0</v>
      </c>
      <c r="Y9" s="7">
        <v>0</v>
      </c>
      <c r="Z9" s="9">
        <v>0</v>
      </c>
      <c r="AA9" s="7">
        <v>0</v>
      </c>
      <c r="AB9" s="9">
        <v>0</v>
      </c>
      <c r="AC9" s="7">
        <f t="shared" ref="AC9:AD26" si="4">E9+G9+I9+K9+M9+O9+Q9+S9+U9+W9+Y9+AA9</f>
        <v>137</v>
      </c>
      <c r="AD9" s="9">
        <f>F9+H9+J9+L9+N9+P9+R9+T9+V9+X9+Z9+AB9</f>
        <v>0</v>
      </c>
      <c r="AG9" s="69"/>
      <c r="AH9" s="60"/>
    </row>
    <row r="10" spans="1:34">
      <c r="A10" s="59" t="s">
        <v>3</v>
      </c>
      <c r="B10" s="63" t="s">
        <v>89</v>
      </c>
      <c r="C10" s="48" t="s">
        <v>45</v>
      </c>
      <c r="D10" s="19"/>
      <c r="E10" s="7">
        <f>(E9*1.3)-E9</f>
        <v>0</v>
      </c>
      <c r="F10" s="9">
        <v>0</v>
      </c>
      <c r="G10" s="7">
        <v>15</v>
      </c>
      <c r="H10" s="9">
        <f>D10*G10</f>
        <v>0</v>
      </c>
      <c r="I10" s="7">
        <f>(I9*1.3)-I9</f>
        <v>0</v>
      </c>
      <c r="J10" s="9">
        <f t="shared" si="1"/>
        <v>0</v>
      </c>
      <c r="K10" s="7">
        <v>0</v>
      </c>
      <c r="L10" s="9">
        <f>$D10*K10</f>
        <v>0</v>
      </c>
      <c r="M10" s="7">
        <v>0</v>
      </c>
      <c r="N10" s="9">
        <f t="shared" si="2"/>
        <v>0</v>
      </c>
      <c r="O10" s="7">
        <v>0</v>
      </c>
      <c r="P10" s="9">
        <f>$D10*O10</f>
        <v>0</v>
      </c>
      <c r="Q10" s="7">
        <f>(Q9*1.3)-Q9</f>
        <v>0</v>
      </c>
      <c r="R10" s="9">
        <v>0</v>
      </c>
      <c r="S10" s="7">
        <v>0</v>
      </c>
      <c r="T10" s="9">
        <v>0</v>
      </c>
      <c r="U10" s="7">
        <f>(U9*1.3)-U9</f>
        <v>0</v>
      </c>
      <c r="V10" s="9">
        <v>0</v>
      </c>
      <c r="W10" s="7">
        <f>(W9*1.3)-W9</f>
        <v>0</v>
      </c>
      <c r="X10" s="9">
        <f t="shared" si="3"/>
        <v>0</v>
      </c>
      <c r="Y10" s="7">
        <v>0</v>
      </c>
      <c r="Z10" s="9">
        <f t="shared" ref="Z10" si="5">$D10*Y10</f>
        <v>0</v>
      </c>
      <c r="AA10" s="7">
        <f>(AA9*1.3)-AA9</f>
        <v>0</v>
      </c>
      <c r="AB10" s="9">
        <f>$D10*AA10</f>
        <v>0</v>
      </c>
      <c r="AC10" s="7">
        <f t="shared" si="4"/>
        <v>15</v>
      </c>
      <c r="AD10" s="9">
        <f t="shared" si="4"/>
        <v>0</v>
      </c>
      <c r="AG10" s="69"/>
      <c r="AH10" s="60"/>
    </row>
    <row r="11" spans="1:34" s="46" customFormat="1" ht="78">
      <c r="A11" s="56" t="s">
        <v>12</v>
      </c>
      <c r="B11" s="15" t="s">
        <v>215</v>
      </c>
      <c r="C11" s="49" t="s">
        <v>45</v>
      </c>
      <c r="D11" s="50" t="s">
        <v>46</v>
      </c>
      <c r="E11" s="8">
        <f>E12+E13</f>
        <v>0</v>
      </c>
      <c r="F11" s="10">
        <f>F12+F13</f>
        <v>0</v>
      </c>
      <c r="G11" s="8">
        <f>G12+G13</f>
        <v>0</v>
      </c>
      <c r="H11" s="10">
        <f>H12+H13</f>
        <v>0</v>
      </c>
      <c r="I11" s="8">
        <f t="shared" ref="I11:AA11" si="6">I12+I13</f>
        <v>0</v>
      </c>
      <c r="J11" s="10">
        <f t="shared" si="6"/>
        <v>0</v>
      </c>
      <c r="K11" s="8">
        <f t="shared" si="6"/>
        <v>0</v>
      </c>
      <c r="L11" s="10">
        <f>L12+L13</f>
        <v>0</v>
      </c>
      <c r="M11" s="8">
        <f t="shared" si="6"/>
        <v>0</v>
      </c>
      <c r="N11" s="10">
        <f t="shared" si="6"/>
        <v>0</v>
      </c>
      <c r="O11" s="8">
        <f>O12+O13</f>
        <v>141</v>
      </c>
      <c r="P11" s="10">
        <f>P12+P13</f>
        <v>0</v>
      </c>
      <c r="Q11" s="8">
        <f t="shared" si="6"/>
        <v>0</v>
      </c>
      <c r="R11" s="10">
        <f t="shared" si="6"/>
        <v>0</v>
      </c>
      <c r="S11" s="8">
        <f t="shared" si="6"/>
        <v>0</v>
      </c>
      <c r="T11" s="10">
        <f>T12+T13</f>
        <v>0</v>
      </c>
      <c r="U11" s="8">
        <f t="shared" si="6"/>
        <v>0</v>
      </c>
      <c r="V11" s="10">
        <f t="shared" si="6"/>
        <v>0</v>
      </c>
      <c r="W11" s="8">
        <f>W12+W13</f>
        <v>141</v>
      </c>
      <c r="X11" s="10">
        <f>X12+X13</f>
        <v>0</v>
      </c>
      <c r="Y11" s="8">
        <f t="shared" si="6"/>
        <v>0</v>
      </c>
      <c r="Z11" s="10">
        <f t="shared" si="6"/>
        <v>0</v>
      </c>
      <c r="AA11" s="8">
        <f t="shared" si="6"/>
        <v>0</v>
      </c>
      <c r="AB11" s="10">
        <f>AB12+AB13</f>
        <v>0</v>
      </c>
      <c r="AC11" s="8">
        <f t="shared" si="4"/>
        <v>282</v>
      </c>
      <c r="AD11" s="10">
        <f t="shared" si="4"/>
        <v>0</v>
      </c>
      <c r="AE11" s="16"/>
      <c r="AF11" s="16"/>
      <c r="AG11" s="69"/>
      <c r="AH11" s="60"/>
    </row>
    <row r="12" spans="1:34">
      <c r="A12" s="59" t="s">
        <v>5</v>
      </c>
      <c r="B12" s="63" t="s">
        <v>20</v>
      </c>
      <c r="C12" s="48" t="s">
        <v>45</v>
      </c>
      <c r="D12" s="19"/>
      <c r="E12" s="7">
        <v>0</v>
      </c>
      <c r="F12" s="9">
        <f t="shared" ref="F12:H16" si="7">$D12*E12</f>
        <v>0</v>
      </c>
      <c r="G12" s="7">
        <v>0</v>
      </c>
      <c r="H12" s="9">
        <f t="shared" ref="H12:H13" si="8">$D12*G12</f>
        <v>0</v>
      </c>
      <c r="I12" s="7">
        <v>0</v>
      </c>
      <c r="J12" s="9">
        <f t="shared" ref="J12:J13" si="9">$D12*I12</f>
        <v>0</v>
      </c>
      <c r="K12" s="7">
        <v>0</v>
      </c>
      <c r="L12" s="9">
        <f>D12*K12</f>
        <v>0</v>
      </c>
      <c r="M12" s="7">
        <v>0</v>
      </c>
      <c r="N12" s="9">
        <f t="shared" ref="N12:N13" si="10">$D12*M12</f>
        <v>0</v>
      </c>
      <c r="O12" s="7">
        <v>127</v>
      </c>
      <c r="P12" s="9">
        <f>D12*O12</f>
        <v>0</v>
      </c>
      <c r="Q12" s="7">
        <v>0</v>
      </c>
      <c r="R12" s="9">
        <v>0</v>
      </c>
      <c r="S12" s="7">
        <v>0</v>
      </c>
      <c r="T12" s="9">
        <f>D12*S12</f>
        <v>0</v>
      </c>
      <c r="U12" s="7">
        <v>0</v>
      </c>
      <c r="V12" s="9">
        <v>0</v>
      </c>
      <c r="W12" s="7">
        <v>127</v>
      </c>
      <c r="X12" s="9">
        <f>D12*W12</f>
        <v>0</v>
      </c>
      <c r="Y12" s="7">
        <v>0</v>
      </c>
      <c r="Z12" s="9">
        <v>0</v>
      </c>
      <c r="AA12" s="7">
        <v>0</v>
      </c>
      <c r="AB12" s="9">
        <v>0</v>
      </c>
      <c r="AC12" s="7">
        <f t="shared" si="4"/>
        <v>254</v>
      </c>
      <c r="AD12" s="9">
        <f t="shared" si="4"/>
        <v>0</v>
      </c>
      <c r="AG12" s="69"/>
      <c r="AH12" s="60"/>
    </row>
    <row r="13" spans="1:34">
      <c r="A13" s="59" t="s">
        <v>9</v>
      </c>
      <c r="B13" s="63" t="s">
        <v>89</v>
      </c>
      <c r="C13" s="48" t="s">
        <v>45</v>
      </c>
      <c r="D13" s="19"/>
      <c r="E13" s="7">
        <f>(E12*1.3)-E12</f>
        <v>0</v>
      </c>
      <c r="F13" s="9">
        <f t="shared" si="7"/>
        <v>0</v>
      </c>
      <c r="G13" s="7">
        <v>0</v>
      </c>
      <c r="H13" s="9">
        <f t="shared" si="8"/>
        <v>0</v>
      </c>
      <c r="I13" s="7">
        <f>(I12*1.3)-I12</f>
        <v>0</v>
      </c>
      <c r="J13" s="9">
        <f t="shared" si="9"/>
        <v>0</v>
      </c>
      <c r="K13" s="7">
        <v>0</v>
      </c>
      <c r="L13" s="9">
        <f>D13*K13</f>
        <v>0</v>
      </c>
      <c r="M13" s="7">
        <v>0</v>
      </c>
      <c r="N13" s="9">
        <f t="shared" si="10"/>
        <v>0</v>
      </c>
      <c r="O13" s="7">
        <v>14</v>
      </c>
      <c r="P13" s="9">
        <f>D13*O13</f>
        <v>0</v>
      </c>
      <c r="Q13" s="7">
        <f>(Q12*1.3)-Q12</f>
        <v>0</v>
      </c>
      <c r="R13" s="9">
        <v>0</v>
      </c>
      <c r="S13" s="7">
        <v>0</v>
      </c>
      <c r="T13" s="9">
        <f>D13*S13</f>
        <v>0</v>
      </c>
      <c r="U13" s="7">
        <f>(U12*1.3)-U12</f>
        <v>0</v>
      </c>
      <c r="V13" s="9">
        <v>0</v>
      </c>
      <c r="W13" s="7">
        <v>14</v>
      </c>
      <c r="X13" s="9">
        <f>D13*W13</f>
        <v>0</v>
      </c>
      <c r="Y13" s="7">
        <f>(Y12*1.3)-Y12</f>
        <v>0</v>
      </c>
      <c r="Z13" s="9">
        <f t="shared" ref="Z13" si="11">$D13*Y13</f>
        <v>0</v>
      </c>
      <c r="AA13" s="7">
        <f>(AA12*1.3)-AA12</f>
        <v>0</v>
      </c>
      <c r="AB13" s="9">
        <f>$D13*AA13</f>
        <v>0</v>
      </c>
      <c r="AC13" s="7">
        <f t="shared" si="4"/>
        <v>28</v>
      </c>
      <c r="AD13" s="9">
        <f t="shared" si="4"/>
        <v>0</v>
      </c>
      <c r="AG13" s="69"/>
      <c r="AH13" s="60"/>
    </row>
    <row r="14" spans="1:34" s="46" customFormat="1" ht="78">
      <c r="A14" s="56" t="s">
        <v>47</v>
      </c>
      <c r="B14" s="15" t="s">
        <v>216</v>
      </c>
      <c r="C14" s="49" t="s">
        <v>45</v>
      </c>
      <c r="D14" s="50" t="s">
        <v>46</v>
      </c>
      <c r="E14" s="8">
        <f>E15+E16</f>
        <v>0</v>
      </c>
      <c r="F14" s="10">
        <f>F15+F16</f>
        <v>0</v>
      </c>
      <c r="G14" s="8">
        <f>G15+G16</f>
        <v>0</v>
      </c>
      <c r="H14" s="10">
        <f>H15+H16</f>
        <v>0</v>
      </c>
      <c r="I14" s="8">
        <f t="shared" ref="I14:AA14" si="12">I15+I16</f>
        <v>0</v>
      </c>
      <c r="J14" s="10">
        <f t="shared" si="12"/>
        <v>0</v>
      </c>
      <c r="K14" s="8">
        <f>K15+K16</f>
        <v>251</v>
      </c>
      <c r="L14" s="10">
        <f>L15+L16</f>
        <v>0</v>
      </c>
      <c r="M14" s="8">
        <f t="shared" si="12"/>
        <v>0</v>
      </c>
      <c r="N14" s="10">
        <f t="shared" si="12"/>
        <v>0</v>
      </c>
      <c r="O14" s="8">
        <f t="shared" si="12"/>
        <v>0</v>
      </c>
      <c r="P14" s="10">
        <f t="shared" si="12"/>
        <v>0</v>
      </c>
      <c r="Q14" s="8">
        <f t="shared" si="12"/>
        <v>0</v>
      </c>
      <c r="R14" s="10">
        <f t="shared" si="12"/>
        <v>0</v>
      </c>
      <c r="S14" s="8">
        <f t="shared" si="12"/>
        <v>0</v>
      </c>
      <c r="T14" s="10">
        <f t="shared" si="12"/>
        <v>0</v>
      </c>
      <c r="U14" s="8">
        <f t="shared" si="12"/>
        <v>0</v>
      </c>
      <c r="V14" s="10">
        <f t="shared" si="12"/>
        <v>0</v>
      </c>
      <c r="W14" s="8">
        <f t="shared" si="12"/>
        <v>0</v>
      </c>
      <c r="X14" s="10">
        <f>X15+X16</f>
        <v>0</v>
      </c>
      <c r="Y14" s="8">
        <f t="shared" si="12"/>
        <v>0</v>
      </c>
      <c r="Z14" s="10">
        <f t="shared" si="12"/>
        <v>0</v>
      </c>
      <c r="AA14" s="8">
        <f t="shared" si="12"/>
        <v>0</v>
      </c>
      <c r="AB14" s="10">
        <f>AB15+AB16</f>
        <v>0</v>
      </c>
      <c r="AC14" s="8">
        <f t="shared" si="4"/>
        <v>251</v>
      </c>
      <c r="AD14" s="10">
        <f t="shared" si="4"/>
        <v>0</v>
      </c>
      <c r="AE14" s="16"/>
      <c r="AF14" s="16"/>
      <c r="AG14" s="69"/>
      <c r="AH14" s="60"/>
    </row>
    <row r="15" spans="1:34">
      <c r="A15" s="59" t="s">
        <v>6</v>
      </c>
      <c r="B15" s="63" t="s">
        <v>20</v>
      </c>
      <c r="C15" s="48" t="s">
        <v>45</v>
      </c>
      <c r="D15" s="19"/>
      <c r="E15" s="7">
        <v>0</v>
      </c>
      <c r="F15" s="9">
        <f t="shared" si="7"/>
        <v>0</v>
      </c>
      <c r="G15" s="7">
        <v>0</v>
      </c>
      <c r="H15" s="9">
        <f t="shared" si="7"/>
        <v>0</v>
      </c>
      <c r="I15" s="7">
        <v>0</v>
      </c>
      <c r="J15" s="9">
        <f t="shared" ref="J15:J16" si="13">$D15*I15</f>
        <v>0</v>
      </c>
      <c r="K15" s="7">
        <v>226</v>
      </c>
      <c r="L15" s="9">
        <f>$D15*K15</f>
        <v>0</v>
      </c>
      <c r="M15" s="7">
        <v>0</v>
      </c>
      <c r="N15" s="9">
        <f t="shared" ref="N15:N16" si="14">$D15*M15</f>
        <v>0</v>
      </c>
      <c r="O15" s="7">
        <v>0</v>
      </c>
      <c r="P15" s="9">
        <f t="shared" ref="P15:P16" si="15">$D15*O15</f>
        <v>0</v>
      </c>
      <c r="Q15" s="7">
        <v>0</v>
      </c>
      <c r="R15" s="9">
        <f t="shared" ref="R15:R16" si="16">$D15*Q15</f>
        <v>0</v>
      </c>
      <c r="S15" s="7">
        <v>0</v>
      </c>
      <c r="T15" s="9">
        <v>0</v>
      </c>
      <c r="U15" s="7">
        <v>0</v>
      </c>
      <c r="V15" s="9">
        <v>0</v>
      </c>
      <c r="W15" s="7">
        <v>0</v>
      </c>
      <c r="X15" s="9">
        <f>D15*W15</f>
        <v>0</v>
      </c>
      <c r="Y15" s="7">
        <v>0</v>
      </c>
      <c r="Z15" s="9">
        <v>0</v>
      </c>
      <c r="AA15" s="7">
        <v>0</v>
      </c>
      <c r="AB15" s="9">
        <v>0</v>
      </c>
      <c r="AC15" s="7">
        <f t="shared" si="4"/>
        <v>226</v>
      </c>
      <c r="AD15" s="9">
        <f t="shared" si="4"/>
        <v>0</v>
      </c>
      <c r="AG15" s="69"/>
      <c r="AH15" s="60"/>
    </row>
    <row r="16" spans="1:34">
      <c r="A16" s="59" t="s">
        <v>13</v>
      </c>
      <c r="B16" s="63" t="s">
        <v>89</v>
      </c>
      <c r="C16" s="48" t="s">
        <v>45</v>
      </c>
      <c r="D16" s="19"/>
      <c r="E16" s="7">
        <v>0</v>
      </c>
      <c r="F16" s="9">
        <f t="shared" si="7"/>
        <v>0</v>
      </c>
      <c r="G16" s="7">
        <v>0</v>
      </c>
      <c r="H16" s="9">
        <f t="shared" si="7"/>
        <v>0</v>
      </c>
      <c r="I16" s="7">
        <v>0</v>
      </c>
      <c r="J16" s="9">
        <f t="shared" si="13"/>
        <v>0</v>
      </c>
      <c r="K16" s="7">
        <v>25</v>
      </c>
      <c r="L16" s="9">
        <f>$D16*K16</f>
        <v>0</v>
      </c>
      <c r="M16" s="7">
        <v>0</v>
      </c>
      <c r="N16" s="9">
        <f t="shared" si="14"/>
        <v>0</v>
      </c>
      <c r="O16" s="7">
        <v>0</v>
      </c>
      <c r="P16" s="9">
        <f t="shared" si="15"/>
        <v>0</v>
      </c>
      <c r="Q16" s="7">
        <v>0</v>
      </c>
      <c r="R16" s="9">
        <f t="shared" si="16"/>
        <v>0</v>
      </c>
      <c r="S16" s="7">
        <v>0</v>
      </c>
      <c r="T16" s="9">
        <v>0</v>
      </c>
      <c r="U16" s="7">
        <v>0</v>
      </c>
      <c r="V16" s="9">
        <v>0</v>
      </c>
      <c r="W16" s="7">
        <v>0</v>
      </c>
      <c r="X16" s="9">
        <f>D16*W16</f>
        <v>0</v>
      </c>
      <c r="Y16" s="7">
        <v>0</v>
      </c>
      <c r="Z16" s="9">
        <f t="shared" ref="Z16" si="17">$D16*Y16</f>
        <v>0</v>
      </c>
      <c r="AA16" s="7">
        <v>0</v>
      </c>
      <c r="AB16" s="9">
        <f t="shared" ref="AB16" si="18">$D16*AA16</f>
        <v>0</v>
      </c>
      <c r="AC16" s="7">
        <f t="shared" si="4"/>
        <v>25</v>
      </c>
      <c r="AD16" s="9">
        <f t="shared" si="4"/>
        <v>0</v>
      </c>
      <c r="AG16" s="69"/>
      <c r="AH16" s="60"/>
    </row>
    <row r="17" spans="1:34" ht="78">
      <c r="A17" s="56" t="s">
        <v>48</v>
      </c>
      <c r="B17" s="15" t="s">
        <v>217</v>
      </c>
      <c r="C17" s="49" t="s">
        <v>45</v>
      </c>
      <c r="D17" s="50" t="s">
        <v>46</v>
      </c>
      <c r="E17" s="8">
        <f>E18+E19</f>
        <v>0</v>
      </c>
      <c r="F17" s="10">
        <f>F18+F19</f>
        <v>0</v>
      </c>
      <c r="G17" s="8">
        <f>G18+G19</f>
        <v>0</v>
      </c>
      <c r="H17" s="10">
        <f>H18+H19</f>
        <v>0</v>
      </c>
      <c r="I17" s="8">
        <f t="shared" ref="I17:J17" si="19">I18+I19</f>
        <v>0</v>
      </c>
      <c r="J17" s="10">
        <f t="shared" si="19"/>
        <v>0</v>
      </c>
      <c r="K17" s="8">
        <f>K18+K19</f>
        <v>0</v>
      </c>
      <c r="L17" s="10">
        <f>L18+L19</f>
        <v>0</v>
      </c>
      <c r="M17" s="8">
        <f t="shared" ref="M17:V17" si="20">M18+M19</f>
        <v>0</v>
      </c>
      <c r="N17" s="10">
        <f t="shared" si="20"/>
        <v>0</v>
      </c>
      <c r="O17" s="8">
        <f t="shared" si="20"/>
        <v>153</v>
      </c>
      <c r="P17" s="10">
        <f>P18+P19</f>
        <v>0</v>
      </c>
      <c r="Q17" s="8">
        <f t="shared" si="20"/>
        <v>0</v>
      </c>
      <c r="R17" s="10">
        <f t="shared" si="20"/>
        <v>0</v>
      </c>
      <c r="S17" s="8">
        <f t="shared" si="20"/>
        <v>0</v>
      </c>
      <c r="T17" s="10">
        <f t="shared" si="20"/>
        <v>0</v>
      </c>
      <c r="U17" s="8">
        <f t="shared" si="20"/>
        <v>0</v>
      </c>
      <c r="V17" s="10">
        <f t="shared" si="20"/>
        <v>0</v>
      </c>
      <c r="W17" s="8">
        <f t="shared" ref="W17" si="21">W18+W19</f>
        <v>153</v>
      </c>
      <c r="X17" s="10">
        <f>X18+X19</f>
        <v>0</v>
      </c>
      <c r="Y17" s="8">
        <f t="shared" ref="Y17:AA17" si="22">Y18+Y19</f>
        <v>0</v>
      </c>
      <c r="Z17" s="10">
        <f t="shared" si="22"/>
        <v>0</v>
      </c>
      <c r="AA17" s="8">
        <f t="shared" si="22"/>
        <v>0</v>
      </c>
      <c r="AB17" s="10">
        <f>AB18+AB19</f>
        <v>0</v>
      </c>
      <c r="AC17" s="8">
        <f t="shared" ref="AC17:AC19" si="23">E17+G17+I17+K17+M17+O17+Q17+S17+U17+W17+Y17+AA17</f>
        <v>306</v>
      </c>
      <c r="AD17" s="10">
        <f t="shared" ref="AD17:AD19" si="24">F17+H17+J17+L17+N17+P17+R17+T17+V17+X17+Z17+AB17</f>
        <v>0</v>
      </c>
      <c r="AG17" s="69"/>
      <c r="AH17" s="60"/>
    </row>
    <row r="18" spans="1:34">
      <c r="A18" s="59" t="s">
        <v>8</v>
      </c>
      <c r="B18" s="63" t="s">
        <v>20</v>
      </c>
      <c r="C18" s="48" t="s">
        <v>45</v>
      </c>
      <c r="D18" s="19"/>
      <c r="E18" s="7">
        <v>0</v>
      </c>
      <c r="F18" s="9">
        <f t="shared" ref="F18:F19" si="25">$D18*E18</f>
        <v>0</v>
      </c>
      <c r="G18" s="7">
        <v>0</v>
      </c>
      <c r="H18" s="9">
        <f t="shared" ref="H18:H19" si="26">$D18*G18</f>
        <v>0</v>
      </c>
      <c r="I18" s="7">
        <v>0</v>
      </c>
      <c r="J18" s="9">
        <f t="shared" ref="J18:J19" si="27">$D18*I18</f>
        <v>0</v>
      </c>
      <c r="K18" s="7">
        <v>0</v>
      </c>
      <c r="L18" s="9">
        <f>$D18*K18</f>
        <v>0</v>
      </c>
      <c r="M18" s="7">
        <v>0</v>
      </c>
      <c r="N18" s="9">
        <f t="shared" ref="N18:N19" si="28">$D18*M18</f>
        <v>0</v>
      </c>
      <c r="O18" s="7">
        <v>138</v>
      </c>
      <c r="P18" s="9">
        <f>D18*O18</f>
        <v>0</v>
      </c>
      <c r="Q18" s="7">
        <v>0</v>
      </c>
      <c r="R18" s="9">
        <f t="shared" ref="R18:R19" si="29">$D18*Q18</f>
        <v>0</v>
      </c>
      <c r="S18" s="7">
        <v>0</v>
      </c>
      <c r="T18" s="9">
        <v>0</v>
      </c>
      <c r="U18" s="7">
        <v>0</v>
      </c>
      <c r="V18" s="9">
        <v>0</v>
      </c>
      <c r="W18" s="7">
        <v>138</v>
      </c>
      <c r="X18" s="9">
        <f>D18*W18</f>
        <v>0</v>
      </c>
      <c r="Y18" s="7">
        <v>0</v>
      </c>
      <c r="Z18" s="9">
        <v>0</v>
      </c>
      <c r="AA18" s="7">
        <v>0</v>
      </c>
      <c r="AB18" s="9">
        <v>0</v>
      </c>
      <c r="AC18" s="7">
        <f t="shared" si="23"/>
        <v>276</v>
      </c>
      <c r="AD18" s="9">
        <f t="shared" si="24"/>
        <v>0</v>
      </c>
      <c r="AG18" s="69"/>
      <c r="AH18" s="60"/>
    </row>
    <row r="19" spans="1:34">
      <c r="A19" s="59" t="s">
        <v>14</v>
      </c>
      <c r="B19" s="63" t="s">
        <v>89</v>
      </c>
      <c r="C19" s="48" t="s">
        <v>45</v>
      </c>
      <c r="D19" s="19"/>
      <c r="E19" s="7">
        <v>0</v>
      </c>
      <c r="F19" s="9">
        <f t="shared" si="25"/>
        <v>0</v>
      </c>
      <c r="G19" s="7">
        <v>0</v>
      </c>
      <c r="H19" s="9">
        <f t="shared" si="26"/>
        <v>0</v>
      </c>
      <c r="I19" s="7">
        <v>0</v>
      </c>
      <c r="J19" s="9">
        <f t="shared" si="27"/>
        <v>0</v>
      </c>
      <c r="K19" s="7">
        <v>0</v>
      </c>
      <c r="L19" s="9">
        <f>$D19*K19</f>
        <v>0</v>
      </c>
      <c r="M19" s="7">
        <v>0</v>
      </c>
      <c r="N19" s="9">
        <f t="shared" si="28"/>
        <v>0</v>
      </c>
      <c r="O19" s="7">
        <v>15</v>
      </c>
      <c r="P19" s="9">
        <f>D19*O19</f>
        <v>0</v>
      </c>
      <c r="Q19" s="7">
        <v>0</v>
      </c>
      <c r="R19" s="9">
        <f t="shared" si="29"/>
        <v>0</v>
      </c>
      <c r="S19" s="7">
        <v>0</v>
      </c>
      <c r="T19" s="9">
        <v>0</v>
      </c>
      <c r="U19" s="7">
        <v>0</v>
      </c>
      <c r="V19" s="9">
        <v>0</v>
      </c>
      <c r="W19" s="7">
        <v>15</v>
      </c>
      <c r="X19" s="9">
        <f>D19*W19</f>
        <v>0</v>
      </c>
      <c r="Y19" s="7">
        <v>0</v>
      </c>
      <c r="Z19" s="9">
        <f t="shared" ref="Z19" si="30">$D19*Y19</f>
        <v>0</v>
      </c>
      <c r="AA19" s="7">
        <v>0</v>
      </c>
      <c r="AB19" s="9">
        <f t="shared" ref="AB19" si="31">$D19*AA19</f>
        <v>0</v>
      </c>
      <c r="AC19" s="7">
        <f t="shared" si="23"/>
        <v>30</v>
      </c>
      <c r="AD19" s="9">
        <f t="shared" si="24"/>
        <v>0</v>
      </c>
      <c r="AG19" s="69"/>
      <c r="AH19" s="60"/>
    </row>
    <row r="20" spans="1:34" s="46" customFormat="1" ht="39">
      <c r="A20" s="56" t="s">
        <v>22</v>
      </c>
      <c r="B20" s="15" t="s">
        <v>209</v>
      </c>
      <c r="C20" s="49" t="s">
        <v>46</v>
      </c>
      <c r="D20" s="49" t="s">
        <v>46</v>
      </c>
      <c r="E20" s="8" t="s">
        <v>46</v>
      </c>
      <c r="F20" s="10">
        <f>F21+F23</f>
        <v>0</v>
      </c>
      <c r="G20" s="8" t="s">
        <v>46</v>
      </c>
      <c r="H20" s="10">
        <f>H21+H23</f>
        <v>0</v>
      </c>
      <c r="I20" s="8" t="s">
        <v>46</v>
      </c>
      <c r="J20" s="10">
        <f>J21+J23</f>
        <v>0</v>
      </c>
      <c r="K20" s="8" t="s">
        <v>46</v>
      </c>
      <c r="L20" s="10">
        <f>L21+L23</f>
        <v>0</v>
      </c>
      <c r="M20" s="8" t="s">
        <v>46</v>
      </c>
      <c r="N20" s="10">
        <f>N21+N23</f>
        <v>0</v>
      </c>
      <c r="O20" s="8" t="s">
        <v>46</v>
      </c>
      <c r="P20" s="10">
        <f>P21+P23</f>
        <v>0</v>
      </c>
      <c r="Q20" s="8" t="s">
        <v>46</v>
      </c>
      <c r="R20" s="10">
        <f>R21+R23</f>
        <v>0</v>
      </c>
      <c r="S20" s="8" t="s">
        <v>46</v>
      </c>
      <c r="T20" s="10">
        <f>T21+T23</f>
        <v>0</v>
      </c>
      <c r="U20" s="8" t="s">
        <v>46</v>
      </c>
      <c r="V20" s="10">
        <f>V21+V23</f>
        <v>0</v>
      </c>
      <c r="W20" s="8" t="s">
        <v>46</v>
      </c>
      <c r="X20" s="10">
        <f>X21+X23</f>
        <v>0</v>
      </c>
      <c r="Y20" s="8" t="s">
        <v>46</v>
      </c>
      <c r="Z20" s="10">
        <f>Z21+Z23</f>
        <v>0</v>
      </c>
      <c r="AA20" s="8" t="s">
        <v>46</v>
      </c>
      <c r="AB20" s="10">
        <f>AB21+AB23</f>
        <v>0</v>
      </c>
      <c r="AC20" s="8" t="s">
        <v>46</v>
      </c>
      <c r="AD20" s="10">
        <f t="shared" si="4"/>
        <v>0</v>
      </c>
      <c r="AE20" s="16"/>
      <c r="AF20" s="16"/>
      <c r="AG20" s="69"/>
      <c r="AH20" s="60"/>
    </row>
    <row r="21" spans="1:34" s="46" customFormat="1">
      <c r="A21" s="56" t="s">
        <v>15</v>
      </c>
      <c r="B21" s="15" t="s">
        <v>51</v>
      </c>
      <c r="C21" s="49" t="s">
        <v>46</v>
      </c>
      <c r="D21" s="49" t="s">
        <v>46</v>
      </c>
      <c r="E21" s="8">
        <f t="shared" ref="E21:AB21" si="32">E22</f>
        <v>0</v>
      </c>
      <c r="F21" s="10">
        <f t="shared" si="32"/>
        <v>0</v>
      </c>
      <c r="G21" s="8">
        <f>G22</f>
        <v>152</v>
      </c>
      <c r="H21" s="10">
        <f>H22</f>
        <v>0</v>
      </c>
      <c r="I21" s="8">
        <f t="shared" si="32"/>
        <v>0</v>
      </c>
      <c r="J21" s="10">
        <f t="shared" si="32"/>
        <v>0</v>
      </c>
      <c r="K21" s="8">
        <f>K22</f>
        <v>251</v>
      </c>
      <c r="L21" s="10">
        <f>L22</f>
        <v>0</v>
      </c>
      <c r="M21" s="8">
        <f t="shared" si="32"/>
        <v>0</v>
      </c>
      <c r="N21" s="10">
        <f t="shared" si="32"/>
        <v>0</v>
      </c>
      <c r="O21" s="8">
        <f>O22</f>
        <v>294</v>
      </c>
      <c r="P21" s="10">
        <f>P22</f>
        <v>0</v>
      </c>
      <c r="Q21" s="8">
        <f t="shared" si="32"/>
        <v>0</v>
      </c>
      <c r="R21" s="10">
        <f t="shared" si="32"/>
        <v>0</v>
      </c>
      <c r="S21" s="8">
        <f>S22</f>
        <v>0</v>
      </c>
      <c r="T21" s="10">
        <f>T22</f>
        <v>0</v>
      </c>
      <c r="U21" s="8">
        <f t="shared" si="32"/>
        <v>0</v>
      </c>
      <c r="V21" s="10">
        <f t="shared" si="32"/>
        <v>0</v>
      </c>
      <c r="W21" s="8">
        <f>W22</f>
        <v>294</v>
      </c>
      <c r="X21" s="10">
        <f>X22</f>
        <v>0</v>
      </c>
      <c r="Y21" s="8">
        <f t="shared" si="32"/>
        <v>0</v>
      </c>
      <c r="Z21" s="10">
        <f t="shared" si="32"/>
        <v>0</v>
      </c>
      <c r="AA21" s="8">
        <f t="shared" si="32"/>
        <v>0</v>
      </c>
      <c r="AB21" s="10">
        <f t="shared" si="32"/>
        <v>0</v>
      </c>
      <c r="AC21" s="8">
        <f>E21+G21+I21+K21+M21+O21+Q21+S21+U21+W21+Y21+AA21</f>
        <v>991</v>
      </c>
      <c r="AD21" s="10">
        <f t="shared" si="4"/>
        <v>0</v>
      </c>
      <c r="AE21" s="16"/>
      <c r="AF21" s="16"/>
      <c r="AG21" s="69"/>
      <c r="AH21" s="60"/>
    </row>
    <row r="22" spans="1:34">
      <c r="A22" s="59" t="s">
        <v>199</v>
      </c>
      <c r="B22" s="64" t="s">
        <v>200</v>
      </c>
      <c r="C22" s="48" t="s">
        <v>45</v>
      </c>
      <c r="D22" s="19"/>
      <c r="E22" s="7">
        <v>0</v>
      </c>
      <c r="F22" s="9">
        <v>0</v>
      </c>
      <c r="G22" s="7">
        <f>G7</f>
        <v>152</v>
      </c>
      <c r="H22" s="9">
        <f>D22*G22</f>
        <v>0</v>
      </c>
      <c r="I22" s="7">
        <v>0</v>
      </c>
      <c r="J22" s="9">
        <f>$D22*I22</f>
        <v>0</v>
      </c>
      <c r="K22" s="7">
        <f>K7</f>
        <v>251</v>
      </c>
      <c r="L22" s="9">
        <f>D22*K22</f>
        <v>0</v>
      </c>
      <c r="M22" s="7">
        <v>0</v>
      </c>
      <c r="N22" s="9">
        <f>$D22*M22</f>
        <v>0</v>
      </c>
      <c r="O22" s="7">
        <f>O7</f>
        <v>294</v>
      </c>
      <c r="P22" s="9">
        <f>D22*O22</f>
        <v>0</v>
      </c>
      <c r="Q22" s="7">
        <v>0</v>
      </c>
      <c r="R22" s="9">
        <v>0</v>
      </c>
      <c r="S22" s="7">
        <f>S7</f>
        <v>0</v>
      </c>
      <c r="T22" s="9">
        <f>D22*S22</f>
        <v>0</v>
      </c>
      <c r="U22" s="7">
        <v>0</v>
      </c>
      <c r="V22" s="9">
        <f>$D22*U22</f>
        <v>0</v>
      </c>
      <c r="W22" s="7">
        <f>W7</f>
        <v>294</v>
      </c>
      <c r="X22" s="9">
        <f>D22*W22</f>
        <v>0</v>
      </c>
      <c r="Y22" s="7">
        <v>0</v>
      </c>
      <c r="Z22" s="9">
        <v>0</v>
      </c>
      <c r="AA22" s="7">
        <v>0</v>
      </c>
      <c r="AB22" s="9">
        <v>0</v>
      </c>
      <c r="AC22" s="7">
        <f>E22+G22+I22+K22+M22+O22+Q22+S22+U22+W22+Y22+AA22</f>
        <v>991</v>
      </c>
      <c r="AD22" s="9">
        <f t="shared" si="4"/>
        <v>0</v>
      </c>
      <c r="AG22" s="69"/>
      <c r="AH22" s="60"/>
    </row>
    <row r="23" spans="1:34" s="46" customFormat="1">
      <c r="A23" s="56" t="s">
        <v>23</v>
      </c>
      <c r="B23" s="15" t="s">
        <v>56</v>
      </c>
      <c r="C23" s="49" t="s">
        <v>46</v>
      </c>
      <c r="D23" s="50" t="s">
        <v>46</v>
      </c>
      <c r="E23" s="8">
        <f t="shared" ref="E23:V23" si="33">E24+E25</f>
        <v>0</v>
      </c>
      <c r="F23" s="10">
        <f>F24+F25</f>
        <v>0</v>
      </c>
      <c r="G23" s="8" t="s">
        <v>46</v>
      </c>
      <c r="H23" s="10">
        <f>H24+H25</f>
        <v>0</v>
      </c>
      <c r="I23" s="8">
        <f t="shared" si="33"/>
        <v>0</v>
      </c>
      <c r="J23" s="10">
        <f>J24+J25</f>
        <v>0</v>
      </c>
      <c r="K23" s="8" t="s">
        <v>46</v>
      </c>
      <c r="L23" s="10">
        <f>L24+L25</f>
        <v>0</v>
      </c>
      <c r="M23" s="8">
        <f t="shared" si="33"/>
        <v>0</v>
      </c>
      <c r="N23" s="10">
        <f t="shared" si="33"/>
        <v>0</v>
      </c>
      <c r="O23" s="8" t="s">
        <v>46</v>
      </c>
      <c r="P23" s="10">
        <f>P24+P25</f>
        <v>0</v>
      </c>
      <c r="Q23" s="8">
        <f t="shared" si="33"/>
        <v>0</v>
      </c>
      <c r="R23" s="10">
        <f t="shared" si="33"/>
        <v>0</v>
      </c>
      <c r="S23" s="8" t="s">
        <v>46</v>
      </c>
      <c r="T23" s="10">
        <f>T24+T25</f>
        <v>0</v>
      </c>
      <c r="U23" s="8">
        <f t="shared" si="33"/>
        <v>0</v>
      </c>
      <c r="V23" s="10">
        <f t="shared" si="33"/>
        <v>0</v>
      </c>
      <c r="W23" s="8" t="s">
        <v>46</v>
      </c>
      <c r="X23" s="10">
        <f>X24+X25</f>
        <v>0</v>
      </c>
      <c r="Y23" s="8">
        <f>Y24+Y25</f>
        <v>0</v>
      </c>
      <c r="Z23" s="10">
        <f>Z24+Z25</f>
        <v>0</v>
      </c>
      <c r="AA23" s="8">
        <f>AA24+AA25</f>
        <v>0</v>
      </c>
      <c r="AB23" s="10">
        <f>AB24+AB25</f>
        <v>0</v>
      </c>
      <c r="AC23" s="8" t="s">
        <v>46</v>
      </c>
      <c r="AD23" s="10">
        <f t="shared" si="4"/>
        <v>0</v>
      </c>
      <c r="AE23" s="16"/>
      <c r="AF23" s="16"/>
      <c r="AG23" s="69"/>
      <c r="AH23" s="60"/>
    </row>
    <row r="24" spans="1:34">
      <c r="A24" s="59" t="s">
        <v>201</v>
      </c>
      <c r="B24" s="64" t="s">
        <v>200</v>
      </c>
      <c r="C24" s="48" t="s">
        <v>45</v>
      </c>
      <c r="D24" s="19"/>
      <c r="E24" s="7">
        <v>0</v>
      </c>
      <c r="F24" s="9">
        <f>D24*E24</f>
        <v>0</v>
      </c>
      <c r="G24" s="7">
        <f>G9+G12+G15+G18</f>
        <v>137</v>
      </c>
      <c r="H24" s="9">
        <f>D24*G24</f>
        <v>0</v>
      </c>
      <c r="I24" s="7">
        <v>0</v>
      </c>
      <c r="J24" s="9">
        <f>$D24*I24</f>
        <v>0</v>
      </c>
      <c r="K24" s="7">
        <f>K9+K12+K15+K18</f>
        <v>226</v>
      </c>
      <c r="L24" s="9">
        <f>D24*K24</f>
        <v>0</v>
      </c>
      <c r="M24" s="7">
        <v>0</v>
      </c>
      <c r="N24" s="9">
        <f>$D24*M24</f>
        <v>0</v>
      </c>
      <c r="O24" s="7">
        <f>O9+O12+O15+O18</f>
        <v>265</v>
      </c>
      <c r="P24" s="9">
        <f>D24*O24</f>
        <v>0</v>
      </c>
      <c r="Q24" s="7">
        <v>0</v>
      </c>
      <c r="R24" s="9">
        <f>$D24*Q24</f>
        <v>0</v>
      </c>
      <c r="S24" s="7">
        <f>S9+S12+S15</f>
        <v>0</v>
      </c>
      <c r="T24" s="9">
        <f>D24*S24</f>
        <v>0</v>
      </c>
      <c r="U24" s="7">
        <v>0</v>
      </c>
      <c r="V24" s="9">
        <f>$D24*U24</f>
        <v>0</v>
      </c>
      <c r="W24" s="7">
        <f>W9+W12+W15+W18</f>
        <v>265</v>
      </c>
      <c r="X24" s="9">
        <f>D24*W24</f>
        <v>0</v>
      </c>
      <c r="Y24" s="7">
        <v>0</v>
      </c>
      <c r="Z24" s="9">
        <v>0</v>
      </c>
      <c r="AA24" s="7">
        <v>0</v>
      </c>
      <c r="AB24" s="9">
        <v>0</v>
      </c>
      <c r="AC24" s="7">
        <f t="shared" ref="AC24:AC25" si="34">E24+G24+I24+K24+M24+O24+Q24+S24+U24+W24+Y24+AA24</f>
        <v>893</v>
      </c>
      <c r="AD24" s="9">
        <f t="shared" si="4"/>
        <v>0</v>
      </c>
      <c r="AG24" s="69"/>
      <c r="AH24" s="60"/>
    </row>
    <row r="25" spans="1:34">
      <c r="A25" s="59" t="s">
        <v>202</v>
      </c>
      <c r="B25" s="64" t="s">
        <v>11</v>
      </c>
      <c r="C25" s="48" t="s">
        <v>10</v>
      </c>
      <c r="D25" s="19"/>
      <c r="E25" s="7">
        <v>0</v>
      </c>
      <c r="F25" s="9">
        <f>D25*E25</f>
        <v>0</v>
      </c>
      <c r="G25" s="7">
        <v>0</v>
      </c>
      <c r="H25" s="9">
        <f>D25*G25</f>
        <v>0</v>
      </c>
      <c r="I25" s="7">
        <v>0</v>
      </c>
      <c r="J25" s="9">
        <f>$D25*I25</f>
        <v>0</v>
      </c>
      <c r="K25" s="7">
        <v>20</v>
      </c>
      <c r="L25" s="9">
        <f>D25*K25</f>
        <v>0</v>
      </c>
      <c r="M25" s="7">
        <v>0</v>
      </c>
      <c r="N25" s="9">
        <f>$D25*M25</f>
        <v>0</v>
      </c>
      <c r="O25" s="7">
        <v>0</v>
      </c>
      <c r="P25" s="9">
        <f>$D25*O25</f>
        <v>0</v>
      </c>
      <c r="Q25" s="7">
        <v>0</v>
      </c>
      <c r="R25" s="9">
        <f>$D25*Q25</f>
        <v>0</v>
      </c>
      <c r="S25" s="7">
        <v>0</v>
      </c>
      <c r="T25" s="9">
        <f>$D25*S25</f>
        <v>0</v>
      </c>
      <c r="U25" s="7">
        <v>0</v>
      </c>
      <c r="V25" s="9">
        <f>$D25*U25</f>
        <v>0</v>
      </c>
      <c r="W25" s="7">
        <v>7</v>
      </c>
      <c r="X25" s="9">
        <f>D25*W25</f>
        <v>0</v>
      </c>
      <c r="Y25" s="7">
        <v>0</v>
      </c>
      <c r="Z25" s="9">
        <f>$D25*Y25</f>
        <v>0</v>
      </c>
      <c r="AA25" s="7">
        <v>0</v>
      </c>
      <c r="AB25" s="9">
        <f>$D25*AA25</f>
        <v>0</v>
      </c>
      <c r="AC25" s="7">
        <f t="shared" si="34"/>
        <v>27</v>
      </c>
      <c r="AD25" s="9">
        <f t="shared" si="4"/>
        <v>0</v>
      </c>
      <c r="AG25" s="69"/>
      <c r="AH25" s="60"/>
    </row>
    <row r="26" spans="1:34" s="46" customFormat="1">
      <c r="A26" s="56" t="s">
        <v>24</v>
      </c>
      <c r="B26" s="15" t="s">
        <v>57</v>
      </c>
      <c r="C26" s="49" t="s">
        <v>46</v>
      </c>
      <c r="D26" s="49" t="s">
        <v>46</v>
      </c>
      <c r="E26" s="6" t="s">
        <v>46</v>
      </c>
      <c r="F26" s="10">
        <f>F27+F29+F31</f>
        <v>0</v>
      </c>
      <c r="G26" s="6" t="s">
        <v>46</v>
      </c>
      <c r="H26" s="10">
        <f>H27+H29+H31</f>
        <v>0</v>
      </c>
      <c r="I26" s="6" t="s">
        <v>46</v>
      </c>
      <c r="J26" s="10">
        <f>J27+J29+J31</f>
        <v>0</v>
      </c>
      <c r="K26" s="6" t="s">
        <v>46</v>
      </c>
      <c r="L26" s="10">
        <f>L27+L29+L31</f>
        <v>0</v>
      </c>
      <c r="M26" s="6" t="s">
        <v>46</v>
      </c>
      <c r="N26" s="10">
        <f>N27+N29+N31</f>
        <v>0</v>
      </c>
      <c r="O26" s="6" t="s">
        <v>46</v>
      </c>
      <c r="P26" s="10">
        <f>P27+P29+P31</f>
        <v>0</v>
      </c>
      <c r="Q26" s="6" t="s">
        <v>46</v>
      </c>
      <c r="R26" s="10">
        <f>R27+R29+R31</f>
        <v>0</v>
      </c>
      <c r="S26" s="6" t="s">
        <v>46</v>
      </c>
      <c r="T26" s="10">
        <f>T27+T29+T31</f>
        <v>0</v>
      </c>
      <c r="U26" s="6" t="s">
        <v>46</v>
      </c>
      <c r="V26" s="10">
        <f>V27+V29+V31</f>
        <v>0</v>
      </c>
      <c r="W26" s="6" t="s">
        <v>46</v>
      </c>
      <c r="X26" s="10">
        <f>X27+X29+X31</f>
        <v>0</v>
      </c>
      <c r="Y26" s="6" t="s">
        <v>46</v>
      </c>
      <c r="Z26" s="10">
        <f>Z27+Z29+Z31</f>
        <v>0</v>
      </c>
      <c r="AA26" s="6" t="s">
        <v>46</v>
      </c>
      <c r="AB26" s="10">
        <f>AB27+AB29+AB31</f>
        <v>0</v>
      </c>
      <c r="AC26" s="8" t="s">
        <v>46</v>
      </c>
      <c r="AD26" s="10">
        <f t="shared" si="4"/>
        <v>0</v>
      </c>
      <c r="AE26" s="16"/>
      <c r="AF26" s="16"/>
      <c r="AG26" s="69"/>
      <c r="AH26" s="60"/>
    </row>
    <row r="27" spans="1:34" s="46" customFormat="1" ht="26">
      <c r="A27" s="65" t="s">
        <v>16</v>
      </c>
      <c r="B27" s="66" t="s">
        <v>96</v>
      </c>
      <c r="C27" s="49" t="s">
        <v>46</v>
      </c>
      <c r="D27" s="49" t="s">
        <v>46</v>
      </c>
      <c r="E27" s="58">
        <f t="shared" ref="E27:AB27" si="35">E28</f>
        <v>0</v>
      </c>
      <c r="F27" s="10">
        <f t="shared" si="35"/>
        <v>0</v>
      </c>
      <c r="G27" s="58">
        <f>G28</f>
        <v>152</v>
      </c>
      <c r="H27" s="10">
        <f>H28</f>
        <v>0</v>
      </c>
      <c r="I27" s="58">
        <f t="shared" si="35"/>
        <v>0</v>
      </c>
      <c r="J27" s="10">
        <f t="shared" si="35"/>
        <v>0</v>
      </c>
      <c r="K27" s="58">
        <f>K28</f>
        <v>251</v>
      </c>
      <c r="L27" s="10">
        <f>L28</f>
        <v>0</v>
      </c>
      <c r="M27" s="58">
        <f t="shared" si="35"/>
        <v>0</v>
      </c>
      <c r="N27" s="10">
        <f t="shared" si="35"/>
        <v>0</v>
      </c>
      <c r="O27" s="58">
        <f>O28</f>
        <v>294</v>
      </c>
      <c r="P27" s="10">
        <f>P28</f>
        <v>0</v>
      </c>
      <c r="Q27" s="58">
        <f t="shared" si="35"/>
        <v>0</v>
      </c>
      <c r="R27" s="10">
        <f t="shared" si="35"/>
        <v>0</v>
      </c>
      <c r="S27" s="58">
        <f>S28</f>
        <v>0</v>
      </c>
      <c r="T27" s="10">
        <f>T28</f>
        <v>0</v>
      </c>
      <c r="U27" s="58">
        <f t="shared" si="35"/>
        <v>0</v>
      </c>
      <c r="V27" s="10">
        <f t="shared" si="35"/>
        <v>0</v>
      </c>
      <c r="W27" s="58">
        <f>W28</f>
        <v>294</v>
      </c>
      <c r="X27" s="10">
        <f>X28</f>
        <v>0</v>
      </c>
      <c r="Y27" s="58">
        <f t="shared" si="35"/>
        <v>0</v>
      </c>
      <c r="Z27" s="10">
        <f t="shared" si="35"/>
        <v>0</v>
      </c>
      <c r="AA27" s="58">
        <f t="shared" si="35"/>
        <v>0</v>
      </c>
      <c r="AB27" s="10">
        <f t="shared" si="35"/>
        <v>0</v>
      </c>
      <c r="AC27" s="8">
        <f>E27+G27+I27+K27+M27+O27+Q27+S27+U27+W27+Y27+AA27</f>
        <v>991</v>
      </c>
      <c r="AD27" s="10">
        <f t="shared" ref="AD27:AD31" si="36">F27+H27+J27+L27+N27+P27+R27+T27+V27+X27+Z27+AB27</f>
        <v>0</v>
      </c>
      <c r="AE27" s="16"/>
      <c r="AF27" s="16"/>
      <c r="AG27" s="69"/>
      <c r="AH27" s="60"/>
    </row>
    <row r="28" spans="1:34" ht="27" customHeight="1">
      <c r="A28" s="67" t="s">
        <v>203</v>
      </c>
      <c r="B28" s="64" t="s">
        <v>225</v>
      </c>
      <c r="C28" s="48" t="s">
        <v>45</v>
      </c>
      <c r="D28" s="19"/>
      <c r="E28" s="7">
        <v>0</v>
      </c>
      <c r="F28" s="9">
        <f>$D28*E28</f>
        <v>0</v>
      </c>
      <c r="G28" s="7">
        <f>G7</f>
        <v>152</v>
      </c>
      <c r="H28" s="9">
        <f>D28*G28</f>
        <v>0</v>
      </c>
      <c r="I28" s="7">
        <v>0</v>
      </c>
      <c r="J28" s="9">
        <f t="shared" ref="J28" si="37">$D28*I28</f>
        <v>0</v>
      </c>
      <c r="K28" s="7">
        <f>K7</f>
        <v>251</v>
      </c>
      <c r="L28" s="9">
        <f>D28*K28</f>
        <v>0</v>
      </c>
      <c r="M28" s="7">
        <v>0</v>
      </c>
      <c r="N28" s="9">
        <f t="shared" ref="N28" si="38">$D28*M28</f>
        <v>0</v>
      </c>
      <c r="O28" s="7">
        <f>O7</f>
        <v>294</v>
      </c>
      <c r="P28" s="9">
        <f>D28*O28</f>
        <v>0</v>
      </c>
      <c r="Q28" s="7">
        <v>0</v>
      </c>
      <c r="R28" s="9">
        <f t="shared" ref="R28" si="39">$D28*Q28</f>
        <v>0</v>
      </c>
      <c r="S28" s="7">
        <f>S7</f>
        <v>0</v>
      </c>
      <c r="T28" s="9">
        <f>D28*S28</f>
        <v>0</v>
      </c>
      <c r="U28" s="7">
        <v>0</v>
      </c>
      <c r="V28" s="9">
        <f t="shared" ref="V28" si="40">$D28*U28</f>
        <v>0</v>
      </c>
      <c r="W28" s="7">
        <f>W7</f>
        <v>294</v>
      </c>
      <c r="X28" s="9">
        <f>D28*W28</f>
        <v>0</v>
      </c>
      <c r="Y28" s="7">
        <v>0</v>
      </c>
      <c r="Z28" s="9">
        <v>0</v>
      </c>
      <c r="AA28" s="7">
        <v>0</v>
      </c>
      <c r="AB28" s="9">
        <v>0</v>
      </c>
      <c r="AC28" s="7">
        <f>E28+G28+I28+K28+M28+O28+Q28+S28+U28+W28+Y28+AA28</f>
        <v>991</v>
      </c>
      <c r="AD28" s="9">
        <f t="shared" si="36"/>
        <v>0</v>
      </c>
      <c r="AG28" s="69"/>
      <c r="AH28" s="60"/>
    </row>
    <row r="29" spans="1:34" s="46" customFormat="1" ht="26">
      <c r="A29" s="56" t="s">
        <v>25</v>
      </c>
      <c r="B29" s="15" t="s">
        <v>98</v>
      </c>
      <c r="C29" s="49" t="s">
        <v>46</v>
      </c>
      <c r="D29" s="49" t="s">
        <v>46</v>
      </c>
      <c r="E29" s="58">
        <f t="shared" ref="E29:AB29" si="41">E30</f>
        <v>0</v>
      </c>
      <c r="F29" s="10">
        <f t="shared" si="41"/>
        <v>0</v>
      </c>
      <c r="G29" s="58">
        <f>G30</f>
        <v>152</v>
      </c>
      <c r="H29" s="10">
        <f>H30</f>
        <v>0</v>
      </c>
      <c r="I29" s="58">
        <f t="shared" si="41"/>
        <v>0</v>
      </c>
      <c r="J29" s="10">
        <f t="shared" si="41"/>
        <v>0</v>
      </c>
      <c r="K29" s="58">
        <f>K30</f>
        <v>251</v>
      </c>
      <c r="L29" s="10">
        <f>L30</f>
        <v>0</v>
      </c>
      <c r="M29" s="58">
        <f t="shared" si="41"/>
        <v>0</v>
      </c>
      <c r="N29" s="10">
        <f t="shared" si="41"/>
        <v>0</v>
      </c>
      <c r="O29" s="58">
        <f>O30</f>
        <v>294</v>
      </c>
      <c r="P29" s="10">
        <f>P30</f>
        <v>0</v>
      </c>
      <c r="Q29" s="58">
        <f t="shared" si="41"/>
        <v>0</v>
      </c>
      <c r="R29" s="10">
        <f t="shared" si="41"/>
        <v>0</v>
      </c>
      <c r="S29" s="58">
        <f>S30</f>
        <v>0</v>
      </c>
      <c r="T29" s="10">
        <f>T30</f>
        <v>0</v>
      </c>
      <c r="U29" s="58">
        <f t="shared" si="41"/>
        <v>0</v>
      </c>
      <c r="V29" s="10">
        <f t="shared" si="41"/>
        <v>0</v>
      </c>
      <c r="W29" s="58">
        <f>W30</f>
        <v>294</v>
      </c>
      <c r="X29" s="10">
        <f>X30</f>
        <v>0</v>
      </c>
      <c r="Y29" s="58">
        <f t="shared" si="41"/>
        <v>0</v>
      </c>
      <c r="Z29" s="10">
        <f t="shared" si="41"/>
        <v>0</v>
      </c>
      <c r="AA29" s="58">
        <f t="shared" si="41"/>
        <v>0</v>
      </c>
      <c r="AB29" s="10">
        <f t="shared" si="41"/>
        <v>0</v>
      </c>
      <c r="AC29" s="8">
        <f t="shared" ref="AC29:AC31" si="42">E29+G29+I29+K29+M29+O29+Q29+S29+U29+W29+Y29+AA29</f>
        <v>991</v>
      </c>
      <c r="AD29" s="10">
        <f t="shared" si="36"/>
        <v>0</v>
      </c>
      <c r="AE29" s="16"/>
      <c r="AF29" s="16"/>
      <c r="AG29" s="69"/>
      <c r="AH29" s="60"/>
    </row>
    <row r="30" spans="1:34" ht="26.25" customHeight="1">
      <c r="A30" s="59" t="s">
        <v>204</v>
      </c>
      <c r="B30" s="64" t="s">
        <v>234</v>
      </c>
      <c r="C30" s="48" t="s">
        <v>45</v>
      </c>
      <c r="D30" s="19"/>
      <c r="E30" s="7">
        <v>0</v>
      </c>
      <c r="F30" s="9">
        <f t="shared" ref="F30:F31" si="43">$D30*E30</f>
        <v>0</v>
      </c>
      <c r="G30" s="7">
        <f>G8+G11+G14+G17</f>
        <v>152</v>
      </c>
      <c r="H30" s="9">
        <f>D30*G30</f>
        <v>0</v>
      </c>
      <c r="I30" s="7">
        <v>0</v>
      </c>
      <c r="J30" s="9">
        <f t="shared" ref="J30:J31" si="44">$D30*I30</f>
        <v>0</v>
      </c>
      <c r="K30" s="7">
        <f>K8+K11+K14+K17</f>
        <v>251</v>
      </c>
      <c r="L30" s="9">
        <f>D30*K30</f>
        <v>0</v>
      </c>
      <c r="M30" s="7">
        <v>0</v>
      </c>
      <c r="N30" s="9">
        <f t="shared" ref="N30:N31" si="45">$D30*M30</f>
        <v>0</v>
      </c>
      <c r="O30" s="7">
        <f>O8+O11+O14+O17</f>
        <v>294</v>
      </c>
      <c r="P30" s="9">
        <f>D30*O30</f>
        <v>0</v>
      </c>
      <c r="Q30" s="7">
        <v>0</v>
      </c>
      <c r="R30" s="9">
        <f t="shared" ref="R30:R31" si="46">$D30*Q30</f>
        <v>0</v>
      </c>
      <c r="S30" s="7">
        <f>S9+S12+S15</f>
        <v>0</v>
      </c>
      <c r="T30" s="9">
        <f>D30*S30</f>
        <v>0</v>
      </c>
      <c r="U30" s="7">
        <v>0</v>
      </c>
      <c r="V30" s="9">
        <f t="shared" ref="V30:V31" si="47">$D30*U30</f>
        <v>0</v>
      </c>
      <c r="W30" s="7">
        <f>W8+W11+W14+W17</f>
        <v>294</v>
      </c>
      <c r="X30" s="9">
        <f>D30*W30</f>
        <v>0</v>
      </c>
      <c r="Y30" s="7">
        <v>0</v>
      </c>
      <c r="Z30" s="9">
        <v>0</v>
      </c>
      <c r="AA30" s="7">
        <v>0</v>
      </c>
      <c r="AB30" s="9">
        <v>0</v>
      </c>
      <c r="AC30" s="7">
        <f t="shared" si="42"/>
        <v>991</v>
      </c>
      <c r="AD30" s="9">
        <f t="shared" si="36"/>
        <v>0</v>
      </c>
      <c r="AG30" s="69"/>
      <c r="AH30" s="60"/>
    </row>
    <row r="31" spans="1:34" ht="26">
      <c r="A31" s="71" t="s">
        <v>86</v>
      </c>
      <c r="B31" s="72" t="s">
        <v>99</v>
      </c>
      <c r="C31" s="104" t="s">
        <v>10</v>
      </c>
      <c r="D31" s="19"/>
      <c r="E31" s="7">
        <v>0</v>
      </c>
      <c r="F31" s="9">
        <f t="shared" si="43"/>
        <v>0</v>
      </c>
      <c r="G31" s="7">
        <v>0</v>
      </c>
      <c r="H31" s="9">
        <f>D31*G31</f>
        <v>0</v>
      </c>
      <c r="I31" s="7">
        <v>0</v>
      </c>
      <c r="J31" s="9">
        <f t="shared" si="44"/>
        <v>0</v>
      </c>
      <c r="K31" s="7">
        <v>0</v>
      </c>
      <c r="L31" s="9">
        <f>D31*K31</f>
        <v>0</v>
      </c>
      <c r="M31" s="7">
        <v>0</v>
      </c>
      <c r="N31" s="9">
        <f t="shared" si="45"/>
        <v>0</v>
      </c>
      <c r="O31" s="7">
        <v>0</v>
      </c>
      <c r="P31" s="9">
        <f t="shared" ref="P31" si="48">$D31*O31</f>
        <v>0</v>
      </c>
      <c r="Q31" s="7">
        <v>0</v>
      </c>
      <c r="R31" s="9">
        <f t="shared" si="46"/>
        <v>0</v>
      </c>
      <c r="S31" s="7">
        <v>0</v>
      </c>
      <c r="T31" s="9">
        <f t="shared" ref="T31" si="49">$D31*S31</f>
        <v>0</v>
      </c>
      <c r="U31" s="7">
        <v>0</v>
      </c>
      <c r="V31" s="9">
        <f t="shared" si="47"/>
        <v>0</v>
      </c>
      <c r="W31" s="7">
        <v>0</v>
      </c>
      <c r="X31" s="9">
        <f>D31*W31</f>
        <v>0</v>
      </c>
      <c r="Y31" s="7">
        <v>0</v>
      </c>
      <c r="Z31" s="9">
        <f t="shared" ref="Z31" si="50">$D31*Y31</f>
        <v>0</v>
      </c>
      <c r="AA31" s="7">
        <v>9</v>
      </c>
      <c r="AB31" s="9">
        <f>$D31*AA31</f>
        <v>0</v>
      </c>
      <c r="AC31" s="7">
        <f t="shared" si="42"/>
        <v>9</v>
      </c>
      <c r="AD31" s="10">
        <f t="shared" si="36"/>
        <v>0</v>
      </c>
      <c r="AG31" s="69"/>
      <c r="AH31" s="60"/>
    </row>
    <row r="32" spans="1:34" s="46" customFormat="1" ht="65">
      <c r="A32" s="56" t="s">
        <v>26</v>
      </c>
      <c r="B32" s="15" t="s">
        <v>205</v>
      </c>
      <c r="C32" s="43" t="s">
        <v>206</v>
      </c>
      <c r="D32" s="19"/>
      <c r="E32" s="8">
        <f>1*E5</f>
        <v>31</v>
      </c>
      <c r="F32" s="10">
        <f>D32*E32</f>
        <v>0</v>
      </c>
      <c r="G32" s="8">
        <f>E32/E5*G5</f>
        <v>29</v>
      </c>
      <c r="H32" s="10">
        <f>D32*G32</f>
        <v>0</v>
      </c>
      <c r="I32" s="8">
        <f>G32/G5*I5</f>
        <v>31</v>
      </c>
      <c r="J32" s="10">
        <f>D32*I32</f>
        <v>0</v>
      </c>
      <c r="K32" s="8">
        <f>ROUND(G12*(9.2+2.4)/1000,0)*K5+ROUND(G9*(13.2+3.6)/1000,0)*K5+I32/I5*K5</f>
        <v>90</v>
      </c>
      <c r="L32" s="10">
        <f>K32*D32</f>
        <v>0</v>
      </c>
      <c r="M32" s="8">
        <f>ROUND(I12*(9.2+2.4)/1000,0)*M5+ROUND(I9*(13.2+3.6)/1000,0)*M5+K32/K5*M5</f>
        <v>93</v>
      </c>
      <c r="N32" s="10">
        <f>D32*M32</f>
        <v>0</v>
      </c>
      <c r="O32" s="8">
        <f>ROUND(K12*(9.2+2.4)/1000,0)*O5+ROUND(K15*(6.8+1.3)/1000,0)*O5+ROUND(K9*(13.2+3.6)/1000,0)*O5+M32/M5*O5</f>
        <v>150</v>
      </c>
      <c r="P32" s="10">
        <f>D32*O32</f>
        <v>0</v>
      </c>
      <c r="Q32" s="8">
        <f>ROUND(M12*(9.2+2.4)/1000,0)*Q5+ROUND(M15*(6.8+1.3)/1000,0)*Q5+ROUND(M9*(13.2+3.6)/1000,0)*Q5+O32/O5*Q5</f>
        <v>155</v>
      </c>
      <c r="R32" s="10">
        <f>D32*Q32</f>
        <v>0</v>
      </c>
      <c r="S32" s="8">
        <f>ROUND(O12*(9.2+2.4)/1000,0)*S5+ROUND(O15*(6.8+1.3)/1000,0)*S5+ROUND(O9*(13.2+3.6)/1000,0)*S5+ROUND(O18*(4.4+0.5)/1000,0)*S5+Q32/Q5*S5</f>
        <v>217</v>
      </c>
      <c r="T32" s="10">
        <f>D32*S32</f>
        <v>0</v>
      </c>
      <c r="U32" s="8">
        <f>ROUND(Q12*(9.2+2.4)/1000,0)*U5+ROUND(Q15*(6.8+1.3)/1000,0)*U5+ROUND(Q9*(13.2+3.6)/1000,0)*U5+ROUND(Q18*(4.4+0.5)/1000,0)*U5+S32/S5*U5</f>
        <v>210</v>
      </c>
      <c r="V32" s="10">
        <f>U32*D32</f>
        <v>0</v>
      </c>
      <c r="W32" s="8">
        <f>ROUND(S12*(9.2+2.4)/1000,0)*W5+ROUND(S15*(6.8+1.3)/1000,0)*W5+ROUND(S9*(13.2+3.6)/1000,0)*W5+ROUND(S18*(4.4+0.5)/1000,0)*W5+U32/U5*W5</f>
        <v>217</v>
      </c>
      <c r="X32" s="10">
        <f>$D32*W32</f>
        <v>0</v>
      </c>
      <c r="Y32" s="8">
        <f>ROUND(U12*(9.2+2.4)/1000,0)*Y5+ROUND(U15*(6.8+1.3)/1000,0)*Y5+ROUND(U9*(13.2+3.6)/1000,0)*Y5+ROUND(U18*(4.4+0.5)/1000,0)*Y5+W32/W5*Y5</f>
        <v>210</v>
      </c>
      <c r="Z32" s="10">
        <f>$D32*Y32</f>
        <v>0</v>
      </c>
      <c r="AA32" s="8">
        <f>ROUND(W12*(9.2+2.4)/1000,0)*AA5+ROUND(W15*(6.8+1.3)/1000,0)*AA5+ROUND(W9*(13.2+3.6)/1000,0)*AA5+ROUND(W18*(4.4+0.5)/1000,0)*AA5+Y32/Y5*AA5-AA31*AA5</f>
        <v>0</v>
      </c>
      <c r="AB32" s="10">
        <f>$D32*AA32</f>
        <v>0</v>
      </c>
      <c r="AC32" s="7">
        <f>E32+G32+I32+K32+M32+O32+Q32+S32+U32+W32+Y32+AA32</f>
        <v>1433</v>
      </c>
      <c r="AD32" s="10">
        <f>F32+H32+J32+L32+N32+P32+R32+T32+V32+X32+Z32+AB32</f>
        <v>0</v>
      </c>
      <c r="AE32" s="16"/>
      <c r="AF32" s="16"/>
      <c r="AG32" s="69"/>
      <c r="AH32" s="60"/>
    </row>
    <row r="33" spans="1:35">
      <c r="A33" s="127" t="s">
        <v>49</v>
      </c>
      <c r="B33" s="127"/>
      <c r="C33" s="49" t="s">
        <v>50</v>
      </c>
      <c r="D33" s="50" t="s">
        <v>46</v>
      </c>
      <c r="E33" s="9" t="s">
        <v>46</v>
      </c>
      <c r="F33" s="10">
        <f>F9+F10+F12+F13+F15+F16+F18+F19+F22+F24+F25+F28+F30+F31+F32</f>
        <v>0</v>
      </c>
      <c r="G33" s="9" t="s">
        <v>46</v>
      </c>
      <c r="H33" s="10">
        <f>H9+H10+H12+H13+H15+H16+H18+H19+H22+H24+H25+H28+H30+H31+H32</f>
        <v>0</v>
      </c>
      <c r="I33" s="9" t="s">
        <v>46</v>
      </c>
      <c r="J33" s="10">
        <f>J9+J10+J12+J13+J15+J16+J18+J19+J22+J24+J25+J28+J30+J31+J32</f>
        <v>0</v>
      </c>
      <c r="K33" s="9" t="s">
        <v>46</v>
      </c>
      <c r="L33" s="10">
        <f>L9+L10+L12+L13+L15+L16+L18+L19+L22+L24+L25+L28+L30+L31+L32</f>
        <v>0</v>
      </c>
      <c r="M33" s="9" t="s">
        <v>46</v>
      </c>
      <c r="N33" s="10">
        <f>N9+N10+N12+N13+N15+N16+N18+N19+N22+N24+N25+N28+N30+N31+N32</f>
        <v>0</v>
      </c>
      <c r="O33" s="9" t="s">
        <v>46</v>
      </c>
      <c r="P33" s="10">
        <f>P9+P10+P12+P13+P15+P16+P18+P19+P22+P24+P25+P28+P30+P31+P32</f>
        <v>0</v>
      </c>
      <c r="Q33" s="9" t="s">
        <v>46</v>
      </c>
      <c r="R33" s="10">
        <f>R9+R10+R12+R13+R15+R16+R18+R19+R22+R24+R25+R28+R30+R31+R32</f>
        <v>0</v>
      </c>
      <c r="S33" s="9" t="s">
        <v>46</v>
      </c>
      <c r="T33" s="10">
        <f>T9+T10+T12+T13+T15+T16+T18+T19+T22+T24+T25+T28+T30+T31+T32</f>
        <v>0</v>
      </c>
      <c r="U33" s="9" t="s">
        <v>46</v>
      </c>
      <c r="V33" s="10">
        <f>V9+V10+V12+V13+V15+V16+V18+V19+V22+V24+V25+V28+V30+V31+V32</f>
        <v>0</v>
      </c>
      <c r="W33" s="9" t="s">
        <v>46</v>
      </c>
      <c r="X33" s="10">
        <f>X9+X10+X12+X13+X15+X16+X18+X19+X22+X24+X25+X28+X30+X31+X32</f>
        <v>0</v>
      </c>
      <c r="Y33" s="9" t="s">
        <v>46</v>
      </c>
      <c r="Z33" s="10">
        <f>Z9+Z10+Z12+Z13+Z15+Z16+Z18+Z19+Z22+Z24+Z25+Z28+Z30+Z31+Z32</f>
        <v>0</v>
      </c>
      <c r="AA33" s="9" t="s">
        <v>46</v>
      </c>
      <c r="AB33" s="10">
        <f>AB9+AB10+AB12+AB13+AB15+AB16+AB18+AB19+AB22+AB24+AB25+AB28+AB30+AB31+AB32</f>
        <v>0</v>
      </c>
      <c r="AC33" s="10" t="s">
        <v>46</v>
      </c>
      <c r="AD33" s="10">
        <f>F33+H33+J33+L33+N33+P33+R33+T33+V33+X33+Z33+AB33</f>
        <v>0</v>
      </c>
      <c r="AE33" s="75"/>
      <c r="AG33" s="21"/>
      <c r="AH33" s="60"/>
      <c r="AI33" s="107"/>
    </row>
    <row r="34" spans="1:35">
      <c r="A34" s="127" t="s">
        <v>76</v>
      </c>
      <c r="B34" s="127"/>
      <c r="C34" s="49" t="s">
        <v>50</v>
      </c>
      <c r="D34" s="50" t="s">
        <v>46</v>
      </c>
      <c r="E34" s="9" t="s">
        <v>46</v>
      </c>
      <c r="F34" s="10">
        <f>F33*0.22</f>
        <v>0</v>
      </c>
      <c r="G34" s="9" t="s">
        <v>46</v>
      </c>
      <c r="H34" s="10">
        <f>H33*0.22</f>
        <v>0</v>
      </c>
      <c r="I34" s="9" t="s">
        <v>46</v>
      </c>
      <c r="J34" s="10">
        <f>J33*0.22</f>
        <v>0</v>
      </c>
      <c r="K34" s="9" t="s">
        <v>46</v>
      </c>
      <c r="L34" s="10">
        <f>L33*0.22</f>
        <v>0</v>
      </c>
      <c r="M34" s="9" t="s">
        <v>46</v>
      </c>
      <c r="N34" s="10">
        <f>N33*0.22</f>
        <v>0</v>
      </c>
      <c r="O34" s="9" t="s">
        <v>46</v>
      </c>
      <c r="P34" s="10">
        <f>P33*0.22</f>
        <v>0</v>
      </c>
      <c r="Q34" s="9" t="s">
        <v>46</v>
      </c>
      <c r="R34" s="10">
        <f>R33*0.22</f>
        <v>0</v>
      </c>
      <c r="S34" s="9" t="s">
        <v>46</v>
      </c>
      <c r="T34" s="10">
        <f>T33*0.22</f>
        <v>0</v>
      </c>
      <c r="U34" s="9" t="s">
        <v>46</v>
      </c>
      <c r="V34" s="10">
        <f>V33*0.22</f>
        <v>0</v>
      </c>
      <c r="W34" s="9" t="s">
        <v>46</v>
      </c>
      <c r="X34" s="10">
        <f>X33*0.22</f>
        <v>0</v>
      </c>
      <c r="Y34" s="9" t="s">
        <v>46</v>
      </c>
      <c r="Z34" s="10">
        <f>Z33*0.22</f>
        <v>0</v>
      </c>
      <c r="AA34" s="9" t="s">
        <v>46</v>
      </c>
      <c r="AB34" s="10">
        <f>AB33*0.22</f>
        <v>0</v>
      </c>
      <c r="AC34" s="10" t="s">
        <v>46</v>
      </c>
      <c r="AD34" s="10">
        <f>F34+H34+J34+L34+N34+P34+R34+T34+V34+X34+Z34+AB34</f>
        <v>0</v>
      </c>
      <c r="AG34" s="24"/>
      <c r="AH34" s="60"/>
    </row>
    <row r="35" spans="1:35">
      <c r="A35" s="127" t="s">
        <v>75</v>
      </c>
      <c r="B35" s="127"/>
      <c r="C35" s="49" t="s">
        <v>50</v>
      </c>
      <c r="D35" s="50" t="s">
        <v>46</v>
      </c>
      <c r="E35" s="9" t="s">
        <v>46</v>
      </c>
      <c r="F35" s="10">
        <f>F33+F34</f>
        <v>0</v>
      </c>
      <c r="G35" s="9" t="s">
        <v>46</v>
      </c>
      <c r="H35" s="10">
        <f>H33+H34</f>
        <v>0</v>
      </c>
      <c r="I35" s="9" t="s">
        <v>46</v>
      </c>
      <c r="J35" s="10">
        <f>J33+J34</f>
        <v>0</v>
      </c>
      <c r="K35" s="9" t="s">
        <v>46</v>
      </c>
      <c r="L35" s="10">
        <f>L33+L34</f>
        <v>0</v>
      </c>
      <c r="M35" s="9" t="s">
        <v>46</v>
      </c>
      <c r="N35" s="10">
        <f>N33+N34</f>
        <v>0</v>
      </c>
      <c r="O35" s="9" t="s">
        <v>46</v>
      </c>
      <c r="P35" s="10">
        <f>P33+P34</f>
        <v>0</v>
      </c>
      <c r="Q35" s="9" t="s">
        <v>46</v>
      </c>
      <c r="R35" s="10">
        <f>R33+R34</f>
        <v>0</v>
      </c>
      <c r="S35" s="9" t="s">
        <v>46</v>
      </c>
      <c r="T35" s="10">
        <f>T33+T34</f>
        <v>0</v>
      </c>
      <c r="U35" s="9" t="s">
        <v>46</v>
      </c>
      <c r="V35" s="10">
        <f>V33+V34</f>
        <v>0</v>
      </c>
      <c r="W35" s="9" t="s">
        <v>46</v>
      </c>
      <c r="X35" s="10">
        <f>X33+X34</f>
        <v>0</v>
      </c>
      <c r="Y35" s="9" t="s">
        <v>46</v>
      </c>
      <c r="Z35" s="10">
        <f>Z33+Z34</f>
        <v>0</v>
      </c>
      <c r="AA35" s="9" t="s">
        <v>46</v>
      </c>
      <c r="AB35" s="10">
        <f>AB33+AB34</f>
        <v>0</v>
      </c>
      <c r="AC35" s="10" t="s">
        <v>46</v>
      </c>
      <c r="AD35" s="10">
        <f>F35+H35+J35+L35+N35+P35+R35+T35+V35+X35+Z35+AB35</f>
        <v>0</v>
      </c>
      <c r="AG35" s="21"/>
      <c r="AH35" s="60"/>
      <c r="AI35" s="107"/>
    </row>
    <row r="36" spans="1:35" s="46" customFormat="1" ht="17.25" customHeight="1">
      <c r="A36" s="131" t="s">
        <v>207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6"/>
      <c r="AF36" s="16"/>
      <c r="AG36" s="5"/>
      <c r="AH36" s="29"/>
    </row>
    <row r="37" spans="1:35" s="53" customFormat="1" ht="17.25" customHeight="1">
      <c r="A37" s="24"/>
      <c r="B37" s="25"/>
      <c r="D37" s="51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16"/>
      <c r="AD37" s="24"/>
      <c r="AE37" s="16"/>
      <c r="AF37" s="16"/>
      <c r="AG37" s="5"/>
      <c r="AH37" s="29"/>
    </row>
    <row r="38" spans="1:35" s="53" customFormat="1" ht="17.25" customHeight="1">
      <c r="A38" s="24"/>
      <c r="B38" s="25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1"/>
      <c r="AE38" s="69"/>
      <c r="AF38" s="69"/>
      <c r="AG38" s="69"/>
      <c r="AH38" s="60"/>
    </row>
    <row r="39" spans="1:35" ht="17.25" customHeight="1">
      <c r="B39" s="57" t="s">
        <v>27</v>
      </c>
      <c r="C39" s="54"/>
      <c r="D39" s="55"/>
      <c r="E39" s="126" t="s">
        <v>28</v>
      </c>
      <c r="F39" s="126"/>
      <c r="G39" s="4"/>
      <c r="H39" s="5"/>
      <c r="J39" s="14"/>
      <c r="K39" s="5"/>
      <c r="L39" s="5"/>
      <c r="M39" s="5"/>
      <c r="N39" s="5"/>
      <c r="O39" s="5"/>
      <c r="P39" s="5"/>
      <c r="AD39" s="21"/>
      <c r="AE39" s="69"/>
      <c r="AF39" s="69"/>
      <c r="AG39" s="69"/>
      <c r="AH39" s="60"/>
    </row>
    <row r="40" spans="1:35" ht="17.25" customHeight="1">
      <c r="B40" s="2"/>
      <c r="C40" s="130" t="s">
        <v>29</v>
      </c>
      <c r="D40" s="130"/>
      <c r="E40" s="17"/>
      <c r="F40" s="5"/>
      <c r="G40" s="5"/>
      <c r="H40" s="5"/>
      <c r="J40" s="13"/>
      <c r="K40" s="5"/>
      <c r="L40" s="5"/>
      <c r="M40" s="5"/>
      <c r="N40" s="5"/>
      <c r="O40" s="5"/>
      <c r="P40" s="5"/>
      <c r="AD40" s="21"/>
      <c r="AE40" s="69"/>
      <c r="AF40" s="69"/>
      <c r="AG40" s="69"/>
      <c r="AH40" s="60"/>
    </row>
    <row r="41" spans="1:35" ht="17.25" customHeight="1">
      <c r="F41" s="21"/>
      <c r="H41" s="21"/>
      <c r="J41" s="21"/>
      <c r="L41" s="21"/>
      <c r="N41" s="21"/>
      <c r="P41" s="21"/>
      <c r="R41" s="21"/>
      <c r="T41" s="21"/>
      <c r="V41" s="21"/>
      <c r="W41" s="76"/>
      <c r="X41" s="21"/>
      <c r="Z41" s="21"/>
      <c r="AB41" s="21"/>
      <c r="AD41" s="21"/>
      <c r="AE41" s="69"/>
      <c r="AF41" s="69"/>
      <c r="AG41" s="69"/>
      <c r="AH41" s="60"/>
    </row>
    <row r="42" spans="1:35">
      <c r="F42" s="24"/>
      <c r="H42" s="24"/>
      <c r="J42" s="24"/>
      <c r="L42" s="24"/>
      <c r="N42" s="24"/>
      <c r="P42" s="24"/>
      <c r="R42" s="24"/>
      <c r="T42" s="24"/>
      <c r="V42" s="24"/>
      <c r="X42" s="24"/>
      <c r="Z42" s="24"/>
      <c r="AB42" s="24"/>
      <c r="AD42" s="24"/>
      <c r="AE42" s="69"/>
      <c r="AF42" s="69"/>
      <c r="AG42" s="69"/>
      <c r="AH42" s="60"/>
    </row>
    <row r="43" spans="1:35">
      <c r="F43" s="21"/>
      <c r="H43" s="21"/>
      <c r="J43" s="21"/>
      <c r="L43" s="21"/>
      <c r="N43" s="21"/>
      <c r="P43" s="21"/>
      <c r="R43" s="21"/>
      <c r="T43" s="21"/>
      <c r="V43" s="21"/>
      <c r="X43" s="21"/>
      <c r="Z43" s="21"/>
      <c r="AB43" s="21"/>
      <c r="AD43" s="21"/>
      <c r="AE43" s="69"/>
      <c r="AF43" s="69"/>
      <c r="AG43" s="69"/>
      <c r="AH43" s="60"/>
    </row>
    <row r="44" spans="1:35">
      <c r="E44" s="69"/>
      <c r="F44" s="21"/>
      <c r="G44" s="69"/>
      <c r="H44" s="21"/>
      <c r="I44" s="69"/>
      <c r="J44" s="21"/>
      <c r="K44" s="69"/>
      <c r="L44" s="21"/>
      <c r="M44" s="69"/>
      <c r="N44" s="21"/>
      <c r="O44" s="69"/>
      <c r="P44" s="21"/>
      <c r="Q44" s="69"/>
      <c r="R44" s="21"/>
      <c r="S44" s="69"/>
      <c r="T44" s="21"/>
      <c r="U44" s="69"/>
      <c r="V44" s="21"/>
      <c r="W44" s="69"/>
      <c r="X44" s="21"/>
      <c r="Y44" s="69"/>
      <c r="Z44" s="21"/>
      <c r="AA44" s="69"/>
      <c r="AB44" s="21"/>
      <c r="AD44" s="21"/>
      <c r="AE44" s="69"/>
      <c r="AF44" s="69"/>
      <c r="AG44" s="69"/>
      <c r="AH44" s="60"/>
    </row>
    <row r="45" spans="1:35">
      <c r="E45" s="69"/>
      <c r="F45" s="21"/>
      <c r="H45" s="21"/>
      <c r="J45" s="21"/>
      <c r="L45" s="21"/>
      <c r="N45" s="21"/>
      <c r="P45" s="21"/>
      <c r="R45" s="21"/>
      <c r="T45" s="21"/>
      <c r="V45" s="21"/>
      <c r="X45" s="21"/>
      <c r="Z45" s="21"/>
      <c r="AB45" s="21"/>
      <c r="AD45" s="21"/>
      <c r="AE45" s="69"/>
      <c r="AF45" s="69"/>
      <c r="AG45" s="69"/>
      <c r="AH45" s="60"/>
    </row>
    <row r="46" spans="1:35">
      <c r="E46" s="69"/>
      <c r="F46" s="21"/>
      <c r="H46" s="21"/>
      <c r="J46" s="21"/>
      <c r="L46" s="21"/>
      <c r="N46" s="21"/>
      <c r="P46" s="21"/>
      <c r="R46" s="21"/>
      <c r="T46" s="21"/>
      <c r="V46" s="21"/>
      <c r="X46" s="21"/>
      <c r="Z46" s="21"/>
      <c r="AB46" s="21"/>
      <c r="AD46" s="21"/>
      <c r="AE46" s="69"/>
      <c r="AF46" s="69"/>
      <c r="AG46" s="69"/>
      <c r="AH46" s="60"/>
    </row>
    <row r="47" spans="1:35">
      <c r="E47" s="69"/>
      <c r="H47" s="24"/>
      <c r="AD47" s="21"/>
      <c r="AE47" s="69"/>
      <c r="AF47" s="69"/>
      <c r="AG47" s="69"/>
      <c r="AH47" s="60"/>
    </row>
    <row r="48" spans="1:35">
      <c r="E48" s="69"/>
      <c r="H48" s="24"/>
      <c r="AD48" s="24"/>
      <c r="AE48" s="69"/>
      <c r="AF48" s="69"/>
      <c r="AG48" s="69"/>
      <c r="AH48" s="60"/>
    </row>
    <row r="49" spans="5:34">
      <c r="E49" s="69"/>
      <c r="H49" s="24"/>
      <c r="AD49" s="21"/>
      <c r="AE49" s="69"/>
      <c r="AF49" s="69"/>
      <c r="AG49" s="69"/>
      <c r="AH49" s="60"/>
    </row>
    <row r="50" spans="5:34">
      <c r="E50" s="69"/>
      <c r="H50" s="24"/>
      <c r="AD50" s="21"/>
      <c r="AE50" s="69"/>
      <c r="AF50" s="69"/>
      <c r="AG50" s="69"/>
      <c r="AH50" s="60"/>
    </row>
    <row r="51" spans="5:34">
      <c r="H51" s="24"/>
      <c r="AD51" s="24"/>
      <c r="AE51" s="69"/>
      <c r="AF51" s="69"/>
      <c r="AG51" s="69"/>
      <c r="AH51" s="60"/>
    </row>
    <row r="52" spans="5:34">
      <c r="AD52" s="21"/>
      <c r="AE52" s="69"/>
      <c r="AF52" s="69"/>
      <c r="AG52" s="69"/>
      <c r="AH52" s="60"/>
    </row>
    <row r="53" spans="5:34">
      <c r="AD53" s="24"/>
      <c r="AE53" s="69"/>
      <c r="AF53" s="69"/>
      <c r="AG53" s="69"/>
      <c r="AH53" s="60"/>
    </row>
    <row r="54" spans="5:34">
      <c r="AD54" s="24"/>
      <c r="AE54" s="69"/>
      <c r="AF54" s="69"/>
      <c r="AG54" s="69"/>
      <c r="AH54" s="60"/>
    </row>
    <row r="55" spans="5:34">
      <c r="AD55" s="24"/>
      <c r="AE55" s="69"/>
      <c r="AF55" s="69"/>
      <c r="AG55" s="69"/>
      <c r="AH55" s="60"/>
    </row>
    <row r="56" spans="5:34">
      <c r="AE56" s="69"/>
      <c r="AF56" s="69"/>
      <c r="AG56" s="69"/>
      <c r="AH56" s="60"/>
    </row>
    <row r="57" spans="5:34">
      <c r="AE57" s="69"/>
      <c r="AF57" s="69"/>
      <c r="AG57" s="69"/>
      <c r="AH57" s="60"/>
    </row>
    <row r="58" spans="5:34">
      <c r="AE58" s="69"/>
      <c r="AF58" s="69"/>
      <c r="AG58" s="69"/>
      <c r="AH58" s="60"/>
    </row>
    <row r="59" spans="5:34">
      <c r="AE59" s="69"/>
      <c r="AF59" s="69"/>
      <c r="AG59" s="69"/>
      <c r="AH59" s="60"/>
    </row>
    <row r="60" spans="5:34">
      <c r="AE60" s="69"/>
      <c r="AF60" s="69"/>
      <c r="AG60" s="69"/>
      <c r="AH60" s="60"/>
    </row>
    <row r="61" spans="5:34">
      <c r="AE61" s="69"/>
      <c r="AF61" s="69"/>
      <c r="AG61" s="69"/>
      <c r="AH61" s="60"/>
    </row>
    <row r="62" spans="5:34">
      <c r="AE62" s="69"/>
      <c r="AF62" s="69"/>
      <c r="AG62" s="69"/>
      <c r="AH62" s="60"/>
    </row>
    <row r="63" spans="5:34">
      <c r="AE63" s="69"/>
      <c r="AF63" s="69"/>
      <c r="AG63" s="69"/>
      <c r="AH63" s="60"/>
    </row>
    <row r="64" spans="5:34">
      <c r="AE64" s="69"/>
      <c r="AF64" s="69"/>
      <c r="AG64" s="69"/>
      <c r="AH64" s="60"/>
    </row>
    <row r="65" spans="31:34">
      <c r="AE65" s="69"/>
      <c r="AF65" s="69"/>
      <c r="AG65" s="69"/>
      <c r="AH65" s="60"/>
    </row>
    <row r="66" spans="31:34">
      <c r="AE66" s="69"/>
      <c r="AF66" s="69"/>
      <c r="AG66" s="69"/>
      <c r="AH66" s="60"/>
    </row>
    <row r="67" spans="31:34">
      <c r="AE67" s="69"/>
      <c r="AF67" s="69"/>
      <c r="AG67" s="69"/>
      <c r="AH67" s="60"/>
    </row>
    <row r="68" spans="31:34">
      <c r="AE68" s="69"/>
      <c r="AF68" s="69"/>
      <c r="AG68" s="69"/>
      <c r="AH68" s="60"/>
    </row>
    <row r="69" spans="31:34">
      <c r="AE69" s="69"/>
      <c r="AF69" s="69"/>
      <c r="AG69" s="69"/>
      <c r="AH69" s="60"/>
    </row>
    <row r="70" spans="31:34">
      <c r="AE70" s="69"/>
      <c r="AF70" s="69"/>
      <c r="AG70" s="69"/>
      <c r="AH70" s="60"/>
    </row>
    <row r="71" spans="31:34">
      <c r="AE71" s="69"/>
      <c r="AF71" s="69"/>
      <c r="AG71" s="69"/>
      <c r="AH71" s="60"/>
    </row>
    <row r="72" spans="31:34">
      <c r="AE72" s="69"/>
      <c r="AF72" s="69"/>
      <c r="AG72" s="69"/>
      <c r="AH72" s="60"/>
    </row>
    <row r="73" spans="31:34">
      <c r="AE73" s="69"/>
      <c r="AF73" s="69"/>
      <c r="AG73" s="69"/>
      <c r="AH73" s="60"/>
    </row>
    <row r="74" spans="31:34">
      <c r="AE74" s="69"/>
      <c r="AF74" s="69"/>
      <c r="AG74" s="69"/>
      <c r="AH74" s="60"/>
    </row>
    <row r="75" spans="31:34">
      <c r="AE75" s="69"/>
      <c r="AF75" s="69"/>
      <c r="AG75" s="69"/>
      <c r="AH75" s="60"/>
    </row>
    <row r="76" spans="31:34">
      <c r="AE76" s="69"/>
      <c r="AF76" s="69"/>
      <c r="AG76" s="69"/>
      <c r="AH76" s="60"/>
    </row>
    <row r="77" spans="31:34">
      <c r="AE77" s="69"/>
      <c r="AF77" s="69"/>
      <c r="AG77" s="69"/>
      <c r="AH77" s="60"/>
    </row>
    <row r="78" spans="31:34">
      <c r="AE78" s="69"/>
      <c r="AF78" s="69"/>
      <c r="AG78" s="69"/>
      <c r="AH78" s="60"/>
    </row>
    <row r="79" spans="31:34">
      <c r="AE79" s="69"/>
      <c r="AF79" s="69"/>
      <c r="AG79" s="69"/>
      <c r="AH79" s="60"/>
    </row>
    <row r="80" spans="31:34">
      <c r="AE80" s="69"/>
      <c r="AF80" s="69"/>
      <c r="AG80" s="69"/>
      <c r="AH80" s="60"/>
    </row>
    <row r="81" spans="31:34">
      <c r="AE81" s="69"/>
      <c r="AF81" s="69"/>
      <c r="AG81" s="69"/>
      <c r="AH81" s="60"/>
    </row>
    <row r="82" spans="31:34">
      <c r="AE82" s="69"/>
      <c r="AF82" s="69"/>
      <c r="AG82" s="69"/>
      <c r="AH82" s="60"/>
    </row>
    <row r="83" spans="31:34">
      <c r="AE83" s="69"/>
      <c r="AF83" s="69"/>
      <c r="AG83" s="69"/>
      <c r="AH83" s="60"/>
    </row>
    <row r="84" spans="31:34">
      <c r="AE84" s="69"/>
      <c r="AF84" s="69"/>
      <c r="AG84" s="69"/>
      <c r="AH84" s="60"/>
    </row>
    <row r="85" spans="31:34">
      <c r="AE85" s="69"/>
      <c r="AF85" s="69"/>
      <c r="AG85" s="69"/>
      <c r="AH85" s="60"/>
    </row>
    <row r="86" spans="31:34">
      <c r="AE86" s="69"/>
      <c r="AF86" s="69"/>
      <c r="AG86" s="69"/>
      <c r="AH86" s="60"/>
    </row>
    <row r="87" spans="31:34">
      <c r="AE87" s="69"/>
      <c r="AF87" s="69"/>
      <c r="AG87" s="69"/>
      <c r="AH87" s="60"/>
    </row>
    <row r="88" spans="31:34">
      <c r="AE88" s="69"/>
      <c r="AF88" s="69"/>
      <c r="AG88" s="69"/>
      <c r="AH88" s="60"/>
    </row>
    <row r="89" spans="31:34">
      <c r="AE89" s="69"/>
      <c r="AF89" s="69"/>
      <c r="AG89" s="69"/>
      <c r="AH89" s="60"/>
    </row>
    <row r="90" spans="31:34">
      <c r="AE90" s="69"/>
      <c r="AF90" s="69"/>
      <c r="AG90" s="69"/>
      <c r="AH90" s="60"/>
    </row>
    <row r="91" spans="31:34">
      <c r="AE91" s="69"/>
      <c r="AF91" s="69"/>
      <c r="AG91" s="69"/>
      <c r="AH91" s="60"/>
    </row>
    <row r="92" spans="31:34">
      <c r="AE92" s="69"/>
      <c r="AF92" s="69"/>
      <c r="AG92" s="69"/>
      <c r="AH92" s="60"/>
    </row>
    <row r="93" spans="31:34">
      <c r="AE93" s="69"/>
      <c r="AF93" s="69"/>
      <c r="AG93" s="69"/>
      <c r="AH93" s="60"/>
    </row>
    <row r="94" spans="31:34">
      <c r="AE94" s="69"/>
      <c r="AF94" s="69"/>
      <c r="AG94" s="69"/>
      <c r="AH94" s="60"/>
    </row>
    <row r="95" spans="31:34">
      <c r="AE95" s="69"/>
      <c r="AF95" s="69"/>
      <c r="AG95" s="69"/>
      <c r="AH95" s="60"/>
    </row>
    <row r="96" spans="31:34">
      <c r="AE96" s="69"/>
      <c r="AF96" s="69"/>
      <c r="AG96" s="69"/>
      <c r="AH96" s="60"/>
    </row>
    <row r="97" spans="31:34">
      <c r="AE97" s="69"/>
      <c r="AF97" s="69"/>
      <c r="AG97" s="69"/>
      <c r="AH97" s="60"/>
    </row>
    <row r="98" spans="31:34">
      <c r="AE98" s="69"/>
      <c r="AF98" s="69"/>
      <c r="AG98" s="69"/>
      <c r="AH98" s="60"/>
    </row>
    <row r="99" spans="31:34">
      <c r="AE99" s="69"/>
      <c r="AF99" s="69"/>
      <c r="AG99" s="69"/>
      <c r="AH99" s="60"/>
    </row>
    <row r="100" spans="31:34">
      <c r="AE100" s="69"/>
      <c r="AF100" s="69"/>
      <c r="AG100" s="69"/>
      <c r="AH100" s="60"/>
    </row>
    <row r="101" spans="31:34">
      <c r="AE101" s="69"/>
      <c r="AF101" s="69"/>
      <c r="AG101" s="69"/>
      <c r="AH101" s="60"/>
    </row>
    <row r="102" spans="31:34">
      <c r="AE102" s="69"/>
      <c r="AF102" s="69"/>
      <c r="AG102" s="69"/>
      <c r="AH102" s="60"/>
    </row>
    <row r="103" spans="31:34">
      <c r="AE103" s="69"/>
      <c r="AF103" s="69"/>
      <c r="AG103" s="69"/>
      <c r="AH103" s="60"/>
    </row>
    <row r="104" spans="31:34">
      <c r="AE104" s="69"/>
      <c r="AF104" s="69"/>
      <c r="AG104" s="69"/>
      <c r="AH104" s="60"/>
    </row>
    <row r="105" spans="31:34">
      <c r="AE105" s="69"/>
      <c r="AF105" s="69"/>
      <c r="AG105" s="69"/>
      <c r="AH105" s="60"/>
    </row>
    <row r="106" spans="31:34">
      <c r="AE106" s="69"/>
      <c r="AF106" s="69"/>
      <c r="AG106" s="69"/>
      <c r="AH106" s="60"/>
    </row>
    <row r="107" spans="31:34">
      <c r="AE107" s="69"/>
      <c r="AF107" s="69"/>
      <c r="AG107" s="69"/>
      <c r="AH107" s="60"/>
    </row>
    <row r="108" spans="31:34">
      <c r="AE108" s="69"/>
      <c r="AF108" s="69"/>
      <c r="AG108" s="69"/>
      <c r="AH108" s="60"/>
    </row>
    <row r="109" spans="31:34">
      <c r="AE109" s="69"/>
      <c r="AF109" s="69"/>
      <c r="AG109" s="69"/>
      <c r="AH109" s="60"/>
    </row>
    <row r="110" spans="31:34">
      <c r="AE110" s="69"/>
      <c r="AF110" s="69"/>
      <c r="AG110" s="69"/>
      <c r="AH110" s="60"/>
    </row>
    <row r="111" spans="31:34">
      <c r="AE111" s="69"/>
      <c r="AF111" s="69"/>
      <c r="AG111" s="69"/>
      <c r="AH111" s="60"/>
    </row>
    <row r="112" spans="31:34">
      <c r="AE112" s="69"/>
      <c r="AF112" s="69"/>
      <c r="AG112" s="69"/>
      <c r="AH112" s="60"/>
    </row>
    <row r="113" spans="31:34">
      <c r="AE113" s="69"/>
      <c r="AF113" s="69"/>
      <c r="AG113" s="69"/>
      <c r="AH113" s="60"/>
    </row>
    <row r="114" spans="31:34">
      <c r="AE114" s="69"/>
      <c r="AF114" s="69"/>
      <c r="AG114" s="69"/>
      <c r="AH114" s="60"/>
    </row>
    <row r="115" spans="31:34">
      <c r="AE115" s="69"/>
      <c r="AF115" s="69"/>
      <c r="AG115" s="69"/>
      <c r="AH115" s="60"/>
    </row>
    <row r="116" spans="31:34">
      <c r="AE116" s="69"/>
      <c r="AF116" s="69"/>
      <c r="AG116" s="69"/>
      <c r="AH116" s="60"/>
    </row>
    <row r="117" spans="31:34">
      <c r="AE117" s="69"/>
      <c r="AF117" s="69"/>
      <c r="AG117" s="69"/>
      <c r="AH117" s="60"/>
    </row>
    <row r="118" spans="31:34">
      <c r="AE118" s="69"/>
      <c r="AF118" s="69"/>
      <c r="AG118" s="69"/>
      <c r="AH118" s="60"/>
    </row>
    <row r="119" spans="31:34">
      <c r="AE119" s="69"/>
      <c r="AF119" s="69"/>
      <c r="AG119" s="69"/>
      <c r="AH119" s="60"/>
    </row>
    <row r="120" spans="31:34">
      <c r="AE120" s="69"/>
      <c r="AF120" s="69"/>
      <c r="AG120" s="69"/>
      <c r="AH120" s="60"/>
    </row>
    <row r="121" spans="31:34">
      <c r="AE121" s="69"/>
      <c r="AF121" s="69"/>
      <c r="AG121" s="69"/>
      <c r="AH121" s="60"/>
    </row>
    <row r="122" spans="31:34">
      <c r="AE122" s="69"/>
      <c r="AF122" s="69"/>
      <c r="AG122" s="69"/>
      <c r="AH122" s="60"/>
    </row>
    <row r="123" spans="31:34">
      <c r="AE123" s="69"/>
      <c r="AF123" s="69"/>
      <c r="AG123" s="69"/>
      <c r="AH123" s="60"/>
    </row>
    <row r="124" spans="31:34">
      <c r="AE124" s="69"/>
      <c r="AF124" s="69"/>
      <c r="AG124" s="69"/>
      <c r="AH124" s="60"/>
    </row>
    <row r="125" spans="31:34">
      <c r="AE125" s="69"/>
      <c r="AF125" s="69"/>
      <c r="AG125" s="69"/>
      <c r="AH125" s="60"/>
    </row>
    <row r="126" spans="31:34">
      <c r="AE126" s="69"/>
      <c r="AF126" s="69"/>
      <c r="AG126" s="69"/>
      <c r="AH126" s="60"/>
    </row>
    <row r="127" spans="31:34">
      <c r="AE127" s="69"/>
      <c r="AF127" s="69"/>
      <c r="AG127" s="69"/>
      <c r="AH127" s="60"/>
    </row>
    <row r="128" spans="31:34">
      <c r="AE128" s="69"/>
      <c r="AF128" s="69"/>
      <c r="AG128" s="69"/>
      <c r="AH128" s="60"/>
    </row>
    <row r="129" spans="31:34">
      <c r="AE129" s="69"/>
      <c r="AF129" s="69"/>
      <c r="AG129" s="69"/>
      <c r="AH129" s="60"/>
    </row>
    <row r="130" spans="31:34">
      <c r="AE130" s="69"/>
      <c r="AF130" s="69"/>
      <c r="AG130" s="69"/>
      <c r="AH130" s="60"/>
    </row>
    <row r="131" spans="31:34">
      <c r="AE131" s="69"/>
      <c r="AF131" s="69"/>
      <c r="AG131" s="69"/>
      <c r="AH131" s="60"/>
    </row>
    <row r="132" spans="31:34">
      <c r="AE132" s="69"/>
      <c r="AF132" s="69"/>
      <c r="AG132" s="69"/>
      <c r="AH132" s="60"/>
    </row>
    <row r="133" spans="31:34">
      <c r="AE133" s="69"/>
      <c r="AF133" s="69"/>
      <c r="AG133" s="69"/>
      <c r="AH133" s="60"/>
    </row>
    <row r="134" spans="31:34">
      <c r="AE134" s="69"/>
      <c r="AF134" s="69"/>
      <c r="AG134" s="69"/>
      <c r="AH134" s="60"/>
    </row>
    <row r="135" spans="31:34">
      <c r="AE135" s="69"/>
      <c r="AF135" s="69"/>
      <c r="AG135" s="69"/>
      <c r="AH135" s="60"/>
    </row>
    <row r="136" spans="31:34">
      <c r="AE136" s="69"/>
      <c r="AF136" s="69"/>
      <c r="AG136" s="69"/>
      <c r="AH136" s="60"/>
    </row>
    <row r="137" spans="31:34">
      <c r="AE137" s="69"/>
      <c r="AF137" s="69"/>
      <c r="AG137" s="69"/>
      <c r="AH137" s="60"/>
    </row>
    <row r="138" spans="31:34">
      <c r="AE138" s="69"/>
      <c r="AF138" s="69"/>
      <c r="AG138" s="69"/>
      <c r="AH138" s="60"/>
    </row>
    <row r="139" spans="31:34">
      <c r="AE139" s="69"/>
      <c r="AF139" s="69"/>
      <c r="AG139" s="69"/>
      <c r="AH139" s="60"/>
    </row>
    <row r="140" spans="31:34">
      <c r="AE140" s="69"/>
      <c r="AF140" s="69"/>
      <c r="AG140" s="69"/>
      <c r="AH140" s="60"/>
    </row>
    <row r="141" spans="31:34">
      <c r="AE141" s="69"/>
      <c r="AF141" s="69"/>
      <c r="AG141" s="69"/>
      <c r="AH141" s="60"/>
    </row>
    <row r="142" spans="31:34">
      <c r="AE142" s="69"/>
      <c r="AF142" s="69"/>
      <c r="AG142" s="69"/>
      <c r="AH142" s="60"/>
    </row>
    <row r="143" spans="31:34">
      <c r="AE143" s="69"/>
      <c r="AF143" s="69"/>
      <c r="AG143" s="69"/>
      <c r="AH143" s="60"/>
    </row>
    <row r="144" spans="31:34">
      <c r="AE144" s="69"/>
      <c r="AF144" s="69"/>
      <c r="AG144" s="69"/>
      <c r="AH144" s="60"/>
    </row>
    <row r="145" spans="31:34">
      <c r="AE145" s="69"/>
      <c r="AF145" s="69"/>
      <c r="AG145" s="69"/>
      <c r="AH145" s="60"/>
    </row>
    <row r="146" spans="31:34">
      <c r="AE146" s="69"/>
      <c r="AF146" s="69"/>
      <c r="AG146" s="69"/>
      <c r="AH146" s="60"/>
    </row>
    <row r="147" spans="31:34">
      <c r="AE147" s="69"/>
      <c r="AF147" s="69"/>
      <c r="AG147" s="69"/>
      <c r="AH147" s="60"/>
    </row>
    <row r="148" spans="31:34">
      <c r="AE148" s="69"/>
      <c r="AF148" s="69"/>
      <c r="AG148" s="69"/>
      <c r="AH148" s="60"/>
    </row>
    <row r="149" spans="31:34">
      <c r="AE149" s="69"/>
      <c r="AF149" s="69"/>
      <c r="AG149" s="69"/>
      <c r="AH149" s="60"/>
    </row>
    <row r="150" spans="31:34">
      <c r="AE150" s="69"/>
      <c r="AF150" s="69"/>
      <c r="AG150" s="69"/>
      <c r="AH150" s="60"/>
    </row>
    <row r="151" spans="31:34">
      <c r="AE151" s="69"/>
      <c r="AF151" s="69"/>
      <c r="AG151" s="69"/>
      <c r="AH151" s="60"/>
    </row>
    <row r="152" spans="31:34">
      <c r="AE152" s="69"/>
      <c r="AF152" s="69"/>
      <c r="AG152" s="69"/>
      <c r="AH152" s="60"/>
    </row>
    <row r="153" spans="31:34">
      <c r="AE153" s="69"/>
      <c r="AF153" s="69"/>
      <c r="AG153" s="69"/>
      <c r="AH153" s="60"/>
    </row>
    <row r="154" spans="31:34">
      <c r="AE154" s="69"/>
      <c r="AF154" s="69"/>
      <c r="AG154" s="69"/>
      <c r="AH154" s="60"/>
    </row>
    <row r="155" spans="31:34">
      <c r="AE155" s="69"/>
      <c r="AF155" s="69"/>
      <c r="AG155" s="69"/>
      <c r="AH155" s="60"/>
    </row>
    <row r="156" spans="31:34">
      <c r="AE156" s="69"/>
      <c r="AF156" s="69"/>
      <c r="AG156" s="69"/>
      <c r="AH156" s="60"/>
    </row>
    <row r="157" spans="31:34">
      <c r="AE157" s="69"/>
      <c r="AF157" s="69"/>
      <c r="AG157" s="69"/>
      <c r="AH157" s="60"/>
    </row>
    <row r="158" spans="31:34">
      <c r="AE158" s="69"/>
      <c r="AF158" s="69"/>
      <c r="AG158" s="69"/>
      <c r="AH158" s="60"/>
    </row>
    <row r="159" spans="31:34">
      <c r="AE159" s="69"/>
      <c r="AF159" s="69"/>
      <c r="AG159" s="69"/>
      <c r="AH159" s="60"/>
    </row>
    <row r="160" spans="31:34">
      <c r="AE160" s="69"/>
      <c r="AF160" s="69"/>
      <c r="AG160" s="69"/>
      <c r="AH160" s="60"/>
    </row>
    <row r="161" spans="31:34">
      <c r="AE161" s="69"/>
      <c r="AF161" s="69"/>
      <c r="AG161" s="69"/>
      <c r="AH161" s="60"/>
    </row>
    <row r="162" spans="31:34">
      <c r="AE162" s="69"/>
      <c r="AF162" s="69"/>
      <c r="AG162" s="69"/>
      <c r="AH162" s="60"/>
    </row>
    <row r="163" spans="31:34">
      <c r="AE163" s="69"/>
      <c r="AF163" s="69"/>
      <c r="AG163" s="69"/>
      <c r="AH163" s="60"/>
    </row>
    <row r="164" spans="31:34">
      <c r="AE164" s="69"/>
      <c r="AF164" s="69"/>
      <c r="AG164" s="69"/>
      <c r="AH164" s="60"/>
    </row>
    <row r="165" spans="31:34">
      <c r="AE165" s="69"/>
      <c r="AF165" s="69"/>
      <c r="AG165" s="69"/>
      <c r="AH165" s="60"/>
    </row>
    <row r="166" spans="31:34">
      <c r="AE166" s="69"/>
      <c r="AF166" s="69"/>
      <c r="AG166" s="69"/>
      <c r="AH166" s="60"/>
    </row>
    <row r="167" spans="31:34">
      <c r="AE167" s="69"/>
      <c r="AF167" s="69"/>
      <c r="AG167" s="69"/>
      <c r="AH167" s="60"/>
    </row>
    <row r="168" spans="31:34">
      <c r="AE168" s="69"/>
      <c r="AF168" s="69"/>
      <c r="AG168" s="69"/>
      <c r="AH168" s="60"/>
    </row>
    <row r="169" spans="31:34">
      <c r="AE169" s="69"/>
      <c r="AF169" s="69"/>
      <c r="AG169" s="69"/>
      <c r="AH169" s="60"/>
    </row>
    <row r="170" spans="31:34">
      <c r="AE170" s="69"/>
      <c r="AF170" s="69"/>
      <c r="AG170" s="69"/>
      <c r="AH170" s="60"/>
    </row>
    <row r="171" spans="31:34">
      <c r="AE171" s="69"/>
      <c r="AF171" s="69"/>
      <c r="AG171" s="69"/>
      <c r="AH171" s="60"/>
    </row>
    <row r="172" spans="31:34">
      <c r="AE172" s="69"/>
      <c r="AF172" s="69"/>
      <c r="AG172" s="69"/>
      <c r="AH172" s="60"/>
    </row>
    <row r="173" spans="31:34">
      <c r="AE173" s="69"/>
      <c r="AF173" s="69"/>
      <c r="AG173" s="69"/>
      <c r="AH173" s="60"/>
    </row>
    <row r="174" spans="31:34">
      <c r="AE174" s="69"/>
      <c r="AF174" s="69"/>
      <c r="AG174" s="69"/>
      <c r="AH174" s="60"/>
    </row>
    <row r="175" spans="31:34">
      <c r="AE175" s="69"/>
      <c r="AF175" s="69"/>
      <c r="AG175" s="69"/>
      <c r="AH175" s="60"/>
    </row>
    <row r="176" spans="31:34">
      <c r="AE176" s="69"/>
      <c r="AF176" s="69"/>
      <c r="AG176" s="69"/>
      <c r="AH176" s="60"/>
    </row>
    <row r="177" spans="31:34">
      <c r="AE177" s="69"/>
      <c r="AF177" s="69"/>
      <c r="AG177" s="69"/>
      <c r="AH177" s="60"/>
    </row>
    <row r="178" spans="31:34">
      <c r="AE178" s="69"/>
      <c r="AF178" s="69"/>
      <c r="AG178" s="69"/>
      <c r="AH178" s="60"/>
    </row>
    <row r="179" spans="31:34">
      <c r="AE179" s="69"/>
      <c r="AF179" s="69"/>
      <c r="AG179" s="69"/>
      <c r="AH179" s="60"/>
    </row>
    <row r="180" spans="31:34">
      <c r="AE180" s="69"/>
      <c r="AF180" s="69"/>
      <c r="AG180" s="69"/>
      <c r="AH180" s="60"/>
    </row>
    <row r="181" spans="31:34">
      <c r="AE181" s="69"/>
      <c r="AF181" s="69"/>
      <c r="AG181" s="69"/>
      <c r="AH181" s="60"/>
    </row>
    <row r="182" spans="31:34">
      <c r="AE182" s="69"/>
      <c r="AF182" s="69"/>
      <c r="AG182" s="69"/>
      <c r="AH182" s="60"/>
    </row>
    <row r="183" spans="31:34">
      <c r="AE183" s="69"/>
      <c r="AF183" s="69"/>
      <c r="AG183" s="69"/>
      <c r="AH183" s="60"/>
    </row>
    <row r="184" spans="31:34">
      <c r="AE184" s="69"/>
      <c r="AF184" s="69"/>
      <c r="AG184" s="69"/>
      <c r="AH184" s="60"/>
    </row>
    <row r="185" spans="31:34">
      <c r="AE185" s="69"/>
      <c r="AF185" s="69"/>
      <c r="AG185" s="69"/>
      <c r="AH185" s="60"/>
    </row>
    <row r="186" spans="31:34">
      <c r="AE186" s="69"/>
      <c r="AF186" s="69"/>
      <c r="AG186" s="69"/>
      <c r="AH186" s="60"/>
    </row>
    <row r="187" spans="31:34">
      <c r="AE187" s="69"/>
      <c r="AF187" s="69"/>
      <c r="AG187" s="69"/>
      <c r="AH187" s="60"/>
    </row>
    <row r="188" spans="31:34">
      <c r="AE188" s="69"/>
      <c r="AF188" s="69"/>
      <c r="AG188" s="69"/>
      <c r="AH188" s="60"/>
    </row>
    <row r="189" spans="31:34">
      <c r="AE189" s="69"/>
      <c r="AF189" s="69"/>
      <c r="AG189" s="69"/>
      <c r="AH189" s="60"/>
    </row>
    <row r="190" spans="31:34">
      <c r="AE190" s="69"/>
      <c r="AF190" s="69"/>
      <c r="AG190" s="69"/>
      <c r="AH190" s="60"/>
    </row>
    <row r="191" spans="31:34">
      <c r="AE191" s="69"/>
      <c r="AF191" s="69"/>
      <c r="AG191" s="69"/>
      <c r="AH191" s="60"/>
    </row>
    <row r="192" spans="31:34">
      <c r="AE192" s="69"/>
      <c r="AF192" s="69"/>
      <c r="AG192" s="69"/>
      <c r="AH192" s="60"/>
    </row>
    <row r="193" spans="31:34">
      <c r="AE193" s="69"/>
      <c r="AF193" s="69"/>
      <c r="AG193" s="69"/>
      <c r="AH193" s="60"/>
    </row>
    <row r="194" spans="31:34">
      <c r="AE194" s="69"/>
      <c r="AF194" s="69"/>
      <c r="AG194" s="69"/>
      <c r="AH194" s="60"/>
    </row>
    <row r="195" spans="31:34">
      <c r="AE195" s="69"/>
      <c r="AF195" s="69"/>
      <c r="AG195" s="69"/>
      <c r="AH195" s="60"/>
    </row>
    <row r="196" spans="31:34">
      <c r="AE196" s="69"/>
      <c r="AF196" s="69"/>
      <c r="AG196" s="69"/>
      <c r="AH196" s="60"/>
    </row>
    <row r="197" spans="31:34">
      <c r="AE197" s="69"/>
      <c r="AF197" s="69"/>
      <c r="AG197" s="69"/>
      <c r="AH197" s="60"/>
    </row>
    <row r="198" spans="31:34">
      <c r="AE198" s="69"/>
      <c r="AF198" s="69"/>
      <c r="AG198" s="69"/>
      <c r="AH198" s="60"/>
    </row>
    <row r="199" spans="31:34">
      <c r="AE199" s="69"/>
      <c r="AF199" s="69"/>
      <c r="AG199" s="69"/>
      <c r="AH199" s="60"/>
    </row>
    <row r="200" spans="31:34">
      <c r="AE200" s="69"/>
      <c r="AF200" s="69"/>
      <c r="AG200" s="69"/>
      <c r="AH200" s="60"/>
    </row>
    <row r="201" spans="31:34">
      <c r="AE201" s="69"/>
      <c r="AF201" s="69"/>
      <c r="AG201" s="69"/>
      <c r="AH201" s="60"/>
    </row>
    <row r="202" spans="31:34">
      <c r="AE202" s="69"/>
      <c r="AF202" s="69"/>
      <c r="AG202" s="69"/>
      <c r="AH202" s="60"/>
    </row>
    <row r="203" spans="31:34">
      <c r="AE203" s="69"/>
      <c r="AF203" s="69"/>
      <c r="AG203" s="69"/>
      <c r="AH203" s="60"/>
    </row>
    <row r="204" spans="31:34">
      <c r="AE204" s="69"/>
      <c r="AF204" s="69"/>
      <c r="AG204" s="69"/>
      <c r="AH204" s="60"/>
    </row>
    <row r="205" spans="31:34">
      <c r="AE205" s="69"/>
      <c r="AF205" s="69"/>
      <c r="AG205" s="69"/>
      <c r="AH205" s="60"/>
    </row>
    <row r="206" spans="31:34">
      <c r="AE206" s="69"/>
      <c r="AF206" s="69"/>
      <c r="AG206" s="69"/>
      <c r="AH206" s="60"/>
    </row>
    <row r="207" spans="31:34">
      <c r="AE207" s="69"/>
      <c r="AF207" s="69"/>
      <c r="AG207" s="69"/>
      <c r="AH207" s="60"/>
    </row>
    <row r="208" spans="31:34">
      <c r="AE208" s="69"/>
      <c r="AF208" s="69"/>
      <c r="AG208" s="69"/>
      <c r="AH208" s="60"/>
    </row>
    <row r="209" spans="31:34">
      <c r="AE209" s="69"/>
      <c r="AF209" s="69"/>
      <c r="AG209" s="69"/>
      <c r="AH209" s="60"/>
    </row>
    <row r="210" spans="31:34">
      <c r="AE210" s="69"/>
      <c r="AF210" s="69"/>
      <c r="AG210" s="69"/>
      <c r="AH210" s="60"/>
    </row>
    <row r="211" spans="31:34">
      <c r="AE211" s="69"/>
      <c r="AF211" s="69"/>
      <c r="AG211" s="69"/>
      <c r="AH211" s="60"/>
    </row>
    <row r="212" spans="31:34">
      <c r="AE212" s="69"/>
      <c r="AF212" s="69"/>
      <c r="AG212" s="69"/>
      <c r="AH212" s="60"/>
    </row>
    <row r="213" spans="31:34">
      <c r="AE213" s="69"/>
      <c r="AF213" s="69"/>
      <c r="AG213" s="69"/>
      <c r="AH213" s="60"/>
    </row>
    <row r="214" spans="31:34">
      <c r="AE214" s="69"/>
      <c r="AF214" s="69"/>
      <c r="AG214" s="69"/>
      <c r="AH214" s="60"/>
    </row>
    <row r="215" spans="31:34">
      <c r="AE215" s="69"/>
      <c r="AF215" s="69"/>
      <c r="AG215" s="69"/>
      <c r="AH215" s="60"/>
    </row>
    <row r="216" spans="31:34">
      <c r="AE216" s="69"/>
      <c r="AF216" s="69"/>
      <c r="AG216" s="69"/>
      <c r="AH216" s="60"/>
    </row>
    <row r="217" spans="31:34">
      <c r="AE217" s="69"/>
      <c r="AF217" s="69"/>
      <c r="AG217" s="69"/>
      <c r="AH217" s="60"/>
    </row>
    <row r="218" spans="31:34">
      <c r="AE218" s="69"/>
      <c r="AF218" s="69"/>
      <c r="AG218" s="69"/>
      <c r="AH218" s="60"/>
    </row>
  </sheetData>
  <autoFilter ref="A6:AH36" xr:uid="{00000000-0009-0000-0000-000002000000}"/>
  <mergeCells count="37">
    <mergeCell ref="E39:F39"/>
    <mergeCell ref="C40:D40"/>
    <mergeCell ref="AA5:AB5"/>
    <mergeCell ref="AC5:AD5"/>
    <mergeCell ref="A34:B34"/>
    <mergeCell ref="A35:B35"/>
    <mergeCell ref="A36:AD36"/>
    <mergeCell ref="A33:B33"/>
    <mergeCell ref="U5:V5"/>
    <mergeCell ref="W5:X5"/>
    <mergeCell ref="Y5:Z5"/>
    <mergeCell ref="AA4:AB4"/>
    <mergeCell ref="AC4:AD4"/>
    <mergeCell ref="E5:F5"/>
    <mergeCell ref="G5:H5"/>
    <mergeCell ref="I5:J5"/>
    <mergeCell ref="K5:L5"/>
    <mergeCell ref="M5:N5"/>
    <mergeCell ref="O5:P5"/>
    <mergeCell ref="Q5:R5"/>
    <mergeCell ref="S5:T5"/>
    <mergeCell ref="O4:P4"/>
    <mergeCell ref="Q4:R4"/>
    <mergeCell ref="S4:T4"/>
    <mergeCell ref="U4:V4"/>
    <mergeCell ref="W4:X4"/>
    <mergeCell ref="Y4:Z4"/>
    <mergeCell ref="A3:T3"/>
    <mergeCell ref="A4:A6"/>
    <mergeCell ref="B4:B6"/>
    <mergeCell ref="C4:C6"/>
    <mergeCell ref="D4:D6"/>
    <mergeCell ref="E4:F4"/>
    <mergeCell ref="G4:H4"/>
    <mergeCell ref="I4:J4"/>
    <mergeCell ref="K4:L4"/>
    <mergeCell ref="M4:N4"/>
  </mergeCells>
  <pageMargins left="0.39370078740157483" right="0.23622047244094491" top="0.74803149606299213" bottom="0.74803149606299213" header="0.31496062992125984" footer="0.31496062992125984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2"/>
  <sheetViews>
    <sheetView zoomScaleNormal="100" zoomScaleSheetLayoutView="112" workbookViewId="0">
      <selection activeCell="B4" sqref="B4:B5"/>
    </sheetView>
  </sheetViews>
  <sheetFormatPr defaultColWidth="9.1796875" defaultRowHeight="13"/>
  <cols>
    <col min="1" max="1" width="8.1796875" style="1" customWidth="1"/>
    <col min="2" max="2" width="78.81640625" style="102" customWidth="1"/>
    <col min="3" max="3" width="10.7265625" style="42" customWidth="1"/>
    <col min="4" max="6" width="22.26953125" style="30" customWidth="1"/>
    <col min="7" max="7" width="25.54296875" style="27" customWidth="1"/>
    <col min="8" max="16384" width="9.1796875" style="28"/>
  </cols>
  <sheetData>
    <row r="1" spans="1:7" ht="73.5" customHeight="1">
      <c r="A1" s="142" t="s">
        <v>87</v>
      </c>
      <c r="B1" s="142"/>
      <c r="C1" s="142"/>
      <c r="D1" s="142"/>
      <c r="E1" s="142"/>
      <c r="F1" s="142"/>
    </row>
    <row r="2" spans="1:7" ht="16.5">
      <c r="B2" s="2"/>
      <c r="C2" s="29"/>
      <c r="F2" s="109" t="s">
        <v>17</v>
      </c>
    </row>
    <row r="3" spans="1:7" ht="37.5" customHeight="1">
      <c r="A3" s="143" t="s">
        <v>224</v>
      </c>
      <c r="B3" s="143"/>
      <c r="C3" s="143"/>
      <c r="D3" s="143"/>
      <c r="E3" s="143"/>
      <c r="F3" s="143"/>
    </row>
    <row r="4" spans="1:7" ht="16.5" customHeight="1">
      <c r="A4" s="144" t="s">
        <v>0</v>
      </c>
      <c r="B4" s="145" t="s">
        <v>21</v>
      </c>
      <c r="C4" s="146" t="s">
        <v>1</v>
      </c>
      <c r="D4" s="147" t="s">
        <v>88</v>
      </c>
      <c r="E4" s="148"/>
      <c r="F4" s="149"/>
    </row>
    <row r="5" spans="1:7" ht="15">
      <c r="A5" s="144"/>
      <c r="B5" s="145"/>
      <c r="C5" s="146"/>
      <c r="D5" s="32" t="s">
        <v>18</v>
      </c>
      <c r="E5" s="32" t="s">
        <v>55</v>
      </c>
      <c r="F5" s="32" t="s">
        <v>72</v>
      </c>
    </row>
    <row r="6" spans="1:7" s="1" customFormat="1" ht="55.5" customHeight="1">
      <c r="A6" s="26" t="s">
        <v>44</v>
      </c>
      <c r="B6" s="150" t="s">
        <v>213</v>
      </c>
      <c r="C6" s="151"/>
      <c r="D6" s="151"/>
      <c r="E6" s="151"/>
      <c r="F6" s="152"/>
      <c r="G6" s="44"/>
    </row>
    <row r="7" spans="1:7" s="5" customFormat="1" ht="15">
      <c r="A7" s="22" t="s">
        <v>2</v>
      </c>
      <c r="B7" s="133" t="s">
        <v>134</v>
      </c>
      <c r="C7" s="134"/>
      <c r="D7" s="134"/>
      <c r="E7" s="134"/>
      <c r="F7" s="135"/>
      <c r="G7" s="45"/>
    </row>
    <row r="8" spans="1:7" s="5" customFormat="1" ht="15">
      <c r="A8" s="22" t="s">
        <v>59</v>
      </c>
      <c r="B8" s="133" t="s">
        <v>105</v>
      </c>
      <c r="C8" s="134"/>
      <c r="D8" s="134"/>
      <c r="E8" s="134"/>
      <c r="F8" s="135"/>
      <c r="G8" s="45"/>
    </row>
    <row r="9" spans="1:7" s="29" customFormat="1" ht="31">
      <c r="A9" s="23" t="s">
        <v>102</v>
      </c>
      <c r="B9" s="92" t="s">
        <v>19</v>
      </c>
      <c r="C9" s="34" t="s">
        <v>73</v>
      </c>
      <c r="D9" s="18"/>
      <c r="E9" s="18"/>
      <c r="F9" s="18"/>
      <c r="G9" s="33"/>
    </row>
    <row r="10" spans="1:7" s="29" customFormat="1" ht="15.5">
      <c r="A10" s="23" t="s">
        <v>103</v>
      </c>
      <c r="B10" s="92" t="s">
        <v>67</v>
      </c>
      <c r="C10" s="34" t="s">
        <v>73</v>
      </c>
      <c r="D10" s="18"/>
      <c r="E10" s="18"/>
      <c r="F10" s="18"/>
      <c r="G10" s="33"/>
    </row>
    <row r="11" spans="1:7" s="29" customFormat="1" ht="15.5">
      <c r="A11" s="23" t="s">
        <v>104</v>
      </c>
      <c r="B11" s="92" t="s">
        <v>89</v>
      </c>
      <c r="C11" s="34" t="s">
        <v>73</v>
      </c>
      <c r="D11" s="18"/>
      <c r="E11" s="18"/>
      <c r="F11" s="18"/>
      <c r="G11" s="33"/>
    </row>
    <row r="12" spans="1:7" s="5" customFormat="1" ht="15.75" customHeight="1">
      <c r="A12" s="22" t="s">
        <v>60</v>
      </c>
      <c r="B12" s="133" t="s">
        <v>106</v>
      </c>
      <c r="C12" s="134"/>
      <c r="D12" s="134"/>
      <c r="E12" s="134"/>
      <c r="F12" s="135"/>
      <c r="G12" s="45"/>
    </row>
    <row r="13" spans="1:7" s="29" customFormat="1" ht="31">
      <c r="A13" s="23" t="s">
        <v>107</v>
      </c>
      <c r="B13" s="92" t="s">
        <v>19</v>
      </c>
      <c r="C13" s="34" t="s">
        <v>73</v>
      </c>
      <c r="D13" s="18"/>
      <c r="E13" s="18"/>
      <c r="F13" s="18"/>
      <c r="G13" s="33"/>
    </row>
    <row r="14" spans="1:7" s="29" customFormat="1" ht="15.5">
      <c r="A14" s="23" t="s">
        <v>108</v>
      </c>
      <c r="B14" s="92" t="s">
        <v>67</v>
      </c>
      <c r="C14" s="34" t="s">
        <v>73</v>
      </c>
      <c r="D14" s="18"/>
      <c r="E14" s="18"/>
      <c r="F14" s="18"/>
      <c r="G14" s="33"/>
    </row>
    <row r="15" spans="1:7" s="29" customFormat="1" ht="15.5">
      <c r="A15" s="23" t="s">
        <v>109</v>
      </c>
      <c r="B15" s="92" t="s">
        <v>89</v>
      </c>
      <c r="C15" s="34" t="s">
        <v>73</v>
      </c>
      <c r="D15" s="18"/>
      <c r="E15" s="18"/>
      <c r="F15" s="18"/>
      <c r="G15" s="33"/>
    </row>
    <row r="16" spans="1:7" s="5" customFormat="1" ht="15">
      <c r="A16" s="22" t="s">
        <v>61</v>
      </c>
      <c r="B16" s="139" t="s">
        <v>114</v>
      </c>
      <c r="C16" s="140"/>
      <c r="D16" s="140"/>
      <c r="E16" s="140"/>
      <c r="F16" s="141"/>
      <c r="G16" s="45"/>
    </row>
    <row r="17" spans="1:7" s="29" customFormat="1" ht="31">
      <c r="A17" s="23" t="s">
        <v>110</v>
      </c>
      <c r="B17" s="92" t="s">
        <v>19</v>
      </c>
      <c r="C17" s="34" t="s">
        <v>73</v>
      </c>
      <c r="D17" s="18"/>
      <c r="E17" s="18"/>
      <c r="F17" s="18"/>
      <c r="G17" s="33"/>
    </row>
    <row r="18" spans="1:7" s="29" customFormat="1" ht="15.5">
      <c r="A18" s="23" t="s">
        <v>111</v>
      </c>
      <c r="B18" s="92" t="s">
        <v>67</v>
      </c>
      <c r="C18" s="34" t="s">
        <v>73</v>
      </c>
      <c r="D18" s="18"/>
      <c r="E18" s="18"/>
      <c r="F18" s="18"/>
      <c r="G18" s="33"/>
    </row>
    <row r="19" spans="1:7" s="29" customFormat="1" ht="15.5">
      <c r="A19" s="23" t="s">
        <v>112</v>
      </c>
      <c r="B19" s="92" t="s">
        <v>89</v>
      </c>
      <c r="C19" s="34" t="s">
        <v>73</v>
      </c>
      <c r="D19" s="18"/>
      <c r="E19" s="18"/>
      <c r="F19" s="18"/>
      <c r="G19" s="33"/>
    </row>
    <row r="20" spans="1:7" s="5" customFormat="1" ht="15.75" customHeight="1">
      <c r="A20" s="22" t="s">
        <v>113</v>
      </c>
      <c r="B20" s="139" t="s">
        <v>115</v>
      </c>
      <c r="C20" s="140"/>
      <c r="D20" s="140"/>
      <c r="E20" s="140"/>
      <c r="F20" s="141"/>
      <c r="G20" s="45"/>
    </row>
    <row r="21" spans="1:7" s="29" customFormat="1" ht="31">
      <c r="A21" s="23" t="s">
        <v>116</v>
      </c>
      <c r="B21" s="92" t="s">
        <v>19</v>
      </c>
      <c r="C21" s="34" t="s">
        <v>73</v>
      </c>
      <c r="D21" s="18"/>
      <c r="E21" s="18"/>
      <c r="F21" s="18"/>
      <c r="G21" s="33"/>
    </row>
    <row r="22" spans="1:7" s="29" customFormat="1" ht="15.5">
      <c r="A22" s="23" t="s">
        <v>117</v>
      </c>
      <c r="B22" s="92" t="s">
        <v>67</v>
      </c>
      <c r="C22" s="34" t="s">
        <v>73</v>
      </c>
      <c r="D22" s="18"/>
      <c r="E22" s="18"/>
      <c r="F22" s="18"/>
      <c r="G22" s="33"/>
    </row>
    <row r="23" spans="1:7" s="29" customFormat="1" ht="15.5">
      <c r="A23" s="23" t="s">
        <v>118</v>
      </c>
      <c r="B23" s="92" t="s">
        <v>89</v>
      </c>
      <c r="C23" s="34" t="s">
        <v>73</v>
      </c>
      <c r="D23" s="18"/>
      <c r="E23" s="18"/>
      <c r="F23" s="18"/>
      <c r="G23" s="33"/>
    </row>
    <row r="24" spans="1:7" s="5" customFormat="1" ht="15.75" customHeight="1">
      <c r="A24" s="22" t="s">
        <v>119</v>
      </c>
      <c r="B24" s="139" t="s">
        <v>120</v>
      </c>
      <c r="C24" s="140"/>
      <c r="D24" s="140"/>
      <c r="E24" s="140"/>
      <c r="F24" s="141"/>
      <c r="G24" s="45"/>
    </row>
    <row r="25" spans="1:7" s="29" customFormat="1" ht="31">
      <c r="A25" s="23" t="s">
        <v>121</v>
      </c>
      <c r="B25" s="92" t="s">
        <v>19</v>
      </c>
      <c r="C25" s="34" t="s">
        <v>73</v>
      </c>
      <c r="D25" s="18"/>
      <c r="E25" s="18"/>
      <c r="F25" s="18"/>
      <c r="G25" s="33"/>
    </row>
    <row r="26" spans="1:7" s="29" customFormat="1" ht="15.5">
      <c r="A26" s="23" t="s">
        <v>122</v>
      </c>
      <c r="B26" s="92" t="s">
        <v>67</v>
      </c>
      <c r="C26" s="34" t="s">
        <v>73</v>
      </c>
      <c r="D26" s="18"/>
      <c r="E26" s="18"/>
      <c r="F26" s="18"/>
      <c r="G26" s="33"/>
    </row>
    <row r="27" spans="1:7" s="29" customFormat="1" ht="15.5">
      <c r="A27" s="23" t="s">
        <v>123</v>
      </c>
      <c r="B27" s="92" t="s">
        <v>89</v>
      </c>
      <c r="C27" s="34" t="s">
        <v>73</v>
      </c>
      <c r="D27" s="18"/>
      <c r="E27" s="18"/>
      <c r="F27" s="18"/>
      <c r="G27" s="33"/>
    </row>
    <row r="28" spans="1:7" s="5" customFormat="1" ht="15">
      <c r="A28" s="22" t="s">
        <v>125</v>
      </c>
      <c r="B28" s="139" t="s">
        <v>124</v>
      </c>
      <c r="C28" s="140"/>
      <c r="D28" s="140"/>
      <c r="E28" s="140"/>
      <c r="F28" s="141"/>
      <c r="G28" s="45"/>
    </row>
    <row r="29" spans="1:7" s="29" customFormat="1" ht="31">
      <c r="A29" s="23" t="s">
        <v>126</v>
      </c>
      <c r="B29" s="92" t="s">
        <v>19</v>
      </c>
      <c r="C29" s="34" t="s">
        <v>73</v>
      </c>
      <c r="D29" s="18"/>
      <c r="E29" s="18"/>
      <c r="F29" s="18"/>
      <c r="G29" s="33"/>
    </row>
    <row r="30" spans="1:7" s="29" customFormat="1" ht="15.5">
      <c r="A30" s="23" t="s">
        <v>127</v>
      </c>
      <c r="B30" s="92" t="s">
        <v>20</v>
      </c>
      <c r="C30" s="34" t="s">
        <v>73</v>
      </c>
      <c r="D30" s="18"/>
      <c r="E30" s="18"/>
      <c r="F30" s="18"/>
      <c r="G30" s="33"/>
    </row>
    <row r="31" spans="1:7" s="29" customFormat="1" ht="15.5">
      <c r="A31" s="23" t="s">
        <v>128</v>
      </c>
      <c r="B31" s="92" t="s">
        <v>89</v>
      </c>
      <c r="C31" s="34" t="s">
        <v>73</v>
      </c>
      <c r="D31" s="18"/>
      <c r="E31" s="18"/>
      <c r="F31" s="18"/>
      <c r="G31" s="33"/>
    </row>
    <row r="32" spans="1:7" s="5" customFormat="1" ht="15.5">
      <c r="A32" s="23" t="s">
        <v>129</v>
      </c>
      <c r="B32" s="139" t="s">
        <v>130</v>
      </c>
      <c r="C32" s="140"/>
      <c r="D32" s="140"/>
      <c r="E32" s="140"/>
      <c r="F32" s="141"/>
      <c r="G32" s="45"/>
    </row>
    <row r="33" spans="1:7" s="29" customFormat="1" ht="31">
      <c r="A33" s="23" t="s">
        <v>131</v>
      </c>
      <c r="B33" s="92" t="s">
        <v>19</v>
      </c>
      <c r="C33" s="34" t="s">
        <v>73</v>
      </c>
      <c r="D33" s="18"/>
      <c r="E33" s="18"/>
      <c r="F33" s="18"/>
      <c r="G33" s="33"/>
    </row>
    <row r="34" spans="1:7" s="29" customFormat="1" ht="15.5">
      <c r="A34" s="23" t="s">
        <v>132</v>
      </c>
      <c r="B34" s="92" t="s">
        <v>67</v>
      </c>
      <c r="C34" s="34" t="s">
        <v>73</v>
      </c>
      <c r="D34" s="18"/>
      <c r="E34" s="18"/>
      <c r="F34" s="18"/>
      <c r="G34" s="33"/>
    </row>
    <row r="35" spans="1:7" s="29" customFormat="1" ht="15.5">
      <c r="A35" s="23" t="s">
        <v>133</v>
      </c>
      <c r="B35" s="92" t="s">
        <v>89</v>
      </c>
      <c r="C35" s="34" t="s">
        <v>73</v>
      </c>
      <c r="D35" s="18"/>
      <c r="E35" s="18"/>
      <c r="F35" s="18"/>
      <c r="G35" s="33"/>
    </row>
    <row r="36" spans="1:7" s="5" customFormat="1" ht="15">
      <c r="A36" s="3" t="s">
        <v>3</v>
      </c>
      <c r="B36" s="133" t="s">
        <v>135</v>
      </c>
      <c r="C36" s="134"/>
      <c r="D36" s="134"/>
      <c r="E36" s="134"/>
      <c r="F36" s="135"/>
      <c r="G36" s="45"/>
    </row>
    <row r="37" spans="1:7" s="5" customFormat="1" ht="15">
      <c r="A37" s="22" t="s">
        <v>62</v>
      </c>
      <c r="B37" s="136" t="s">
        <v>139</v>
      </c>
      <c r="C37" s="137"/>
      <c r="D37" s="137"/>
      <c r="E37" s="137"/>
      <c r="F37" s="138"/>
      <c r="G37" s="45"/>
    </row>
    <row r="38" spans="1:7" s="29" customFormat="1" ht="31">
      <c r="A38" s="23" t="s">
        <v>136</v>
      </c>
      <c r="B38" s="92" t="s">
        <v>19</v>
      </c>
      <c r="C38" s="34" t="s">
        <v>73</v>
      </c>
      <c r="D38" s="18"/>
      <c r="E38" s="18"/>
      <c r="F38" s="18"/>
      <c r="G38" s="33"/>
    </row>
    <row r="39" spans="1:7" s="29" customFormat="1" ht="15.5">
      <c r="A39" s="23" t="s">
        <v>137</v>
      </c>
      <c r="B39" s="92" t="s">
        <v>67</v>
      </c>
      <c r="C39" s="34" t="s">
        <v>73</v>
      </c>
      <c r="D39" s="18"/>
      <c r="E39" s="18"/>
      <c r="F39" s="18"/>
      <c r="G39" s="33"/>
    </row>
    <row r="40" spans="1:7" s="29" customFormat="1" ht="15.5">
      <c r="A40" s="23" t="s">
        <v>138</v>
      </c>
      <c r="B40" s="92" t="s">
        <v>89</v>
      </c>
      <c r="C40" s="34" t="s">
        <v>73</v>
      </c>
      <c r="D40" s="18"/>
      <c r="E40" s="18"/>
      <c r="F40" s="18"/>
      <c r="G40" s="33"/>
    </row>
    <row r="41" spans="1:7" s="5" customFormat="1" ht="15.75" customHeight="1">
      <c r="A41" s="22" t="s">
        <v>63</v>
      </c>
      <c r="B41" s="136" t="s">
        <v>140</v>
      </c>
      <c r="C41" s="137"/>
      <c r="D41" s="137"/>
      <c r="E41" s="137"/>
      <c r="F41" s="138"/>
      <c r="G41" s="45"/>
    </row>
    <row r="42" spans="1:7" s="29" customFormat="1" ht="31">
      <c r="A42" s="23" t="s">
        <v>144</v>
      </c>
      <c r="B42" s="92" t="s">
        <v>19</v>
      </c>
      <c r="C42" s="34" t="s">
        <v>73</v>
      </c>
      <c r="D42" s="18"/>
      <c r="E42" s="18"/>
      <c r="F42" s="18"/>
      <c r="G42" s="33"/>
    </row>
    <row r="43" spans="1:7" s="29" customFormat="1" ht="15.5">
      <c r="A43" s="23" t="s">
        <v>145</v>
      </c>
      <c r="B43" s="92" t="s">
        <v>67</v>
      </c>
      <c r="C43" s="34" t="s">
        <v>73</v>
      </c>
      <c r="D43" s="18"/>
      <c r="E43" s="18"/>
      <c r="F43" s="18"/>
      <c r="G43" s="33"/>
    </row>
    <row r="44" spans="1:7" s="29" customFormat="1" ht="15.5">
      <c r="A44" s="23" t="s">
        <v>146</v>
      </c>
      <c r="B44" s="92" t="s">
        <v>89</v>
      </c>
      <c r="C44" s="34" t="s">
        <v>73</v>
      </c>
      <c r="D44" s="18"/>
      <c r="E44" s="18"/>
      <c r="F44" s="18"/>
      <c r="G44" s="33"/>
    </row>
    <row r="45" spans="1:7" s="5" customFormat="1" ht="15">
      <c r="A45" s="3" t="s">
        <v>4</v>
      </c>
      <c r="B45" s="133" t="s">
        <v>147</v>
      </c>
      <c r="C45" s="134"/>
      <c r="D45" s="134"/>
      <c r="E45" s="134"/>
      <c r="F45" s="135"/>
      <c r="G45" s="45"/>
    </row>
    <row r="46" spans="1:7" s="5" customFormat="1" ht="15.75" customHeight="1">
      <c r="A46" s="3" t="s">
        <v>64</v>
      </c>
      <c r="B46" s="136" t="s">
        <v>140</v>
      </c>
      <c r="C46" s="137"/>
      <c r="D46" s="137"/>
      <c r="E46" s="137"/>
      <c r="F46" s="138"/>
      <c r="G46" s="45"/>
    </row>
    <row r="47" spans="1:7" s="29" customFormat="1" ht="31">
      <c r="A47" s="23" t="s">
        <v>141</v>
      </c>
      <c r="B47" s="92" t="s">
        <v>19</v>
      </c>
      <c r="C47" s="34" t="s">
        <v>73</v>
      </c>
      <c r="D47" s="18"/>
      <c r="E47" s="18"/>
      <c r="F47" s="18"/>
      <c r="G47" s="33"/>
    </row>
    <row r="48" spans="1:7" s="29" customFormat="1" ht="15.5">
      <c r="A48" s="23" t="s">
        <v>142</v>
      </c>
      <c r="B48" s="92" t="s">
        <v>67</v>
      </c>
      <c r="C48" s="34" t="s">
        <v>73</v>
      </c>
      <c r="D48" s="18"/>
      <c r="E48" s="18"/>
      <c r="F48" s="18"/>
      <c r="G48" s="33"/>
    </row>
    <row r="49" spans="1:7" s="29" customFormat="1" ht="15.5">
      <c r="A49" s="23" t="s">
        <v>143</v>
      </c>
      <c r="B49" s="92" t="s">
        <v>89</v>
      </c>
      <c r="C49" s="34" t="s">
        <v>73</v>
      </c>
      <c r="D49" s="18"/>
      <c r="E49" s="18"/>
      <c r="F49" s="18"/>
      <c r="G49" s="33"/>
    </row>
    <row r="50" spans="1:7" s="5" customFormat="1" ht="15">
      <c r="A50" s="3" t="s">
        <v>65</v>
      </c>
      <c r="B50" s="133" t="s">
        <v>148</v>
      </c>
      <c r="C50" s="134"/>
      <c r="D50" s="134"/>
      <c r="E50" s="134"/>
      <c r="F50" s="135"/>
      <c r="G50" s="45"/>
    </row>
    <row r="51" spans="1:7" s="5" customFormat="1" ht="15">
      <c r="A51" s="22" t="s">
        <v>66</v>
      </c>
      <c r="B51" s="136" t="s">
        <v>149</v>
      </c>
      <c r="C51" s="137"/>
      <c r="D51" s="137"/>
      <c r="E51" s="137"/>
      <c r="F51" s="138"/>
      <c r="G51" s="20"/>
    </row>
    <row r="52" spans="1:7" s="29" customFormat="1" ht="31">
      <c r="A52" s="23" t="s">
        <v>150</v>
      </c>
      <c r="B52" s="92" t="s">
        <v>90</v>
      </c>
      <c r="C52" s="34" t="s">
        <v>73</v>
      </c>
      <c r="D52" s="18"/>
      <c r="E52" s="18"/>
      <c r="F52" s="18"/>
      <c r="G52" s="33"/>
    </row>
    <row r="53" spans="1:7" s="29" customFormat="1" ht="31">
      <c r="A53" s="23" t="s">
        <v>151</v>
      </c>
      <c r="B53" s="92" t="s">
        <v>91</v>
      </c>
      <c r="C53" s="34" t="s">
        <v>73</v>
      </c>
      <c r="D53" s="18"/>
      <c r="E53" s="18"/>
      <c r="F53" s="18"/>
      <c r="G53" s="33"/>
    </row>
    <row r="54" spans="1:7" s="29" customFormat="1" ht="15.5">
      <c r="A54" s="23" t="s">
        <v>152</v>
      </c>
      <c r="B54" s="92" t="s">
        <v>89</v>
      </c>
      <c r="C54" s="34" t="s">
        <v>73</v>
      </c>
      <c r="D54" s="18"/>
      <c r="E54" s="18"/>
      <c r="F54" s="18"/>
      <c r="G54" s="33"/>
    </row>
    <row r="55" spans="1:7" s="1" customFormat="1" ht="67.5" customHeight="1">
      <c r="A55" s="26" t="s">
        <v>12</v>
      </c>
      <c r="B55" s="150" t="s">
        <v>212</v>
      </c>
      <c r="C55" s="151"/>
      <c r="D55" s="151"/>
      <c r="E55" s="151"/>
      <c r="F55" s="152"/>
      <c r="G55" s="44"/>
    </row>
    <row r="56" spans="1:7" s="5" customFormat="1" ht="15">
      <c r="A56" s="22" t="s">
        <v>5</v>
      </c>
      <c r="B56" s="133" t="s">
        <v>134</v>
      </c>
      <c r="C56" s="134"/>
      <c r="D56" s="134"/>
      <c r="E56" s="134"/>
      <c r="F56" s="135"/>
      <c r="G56" s="45"/>
    </row>
    <row r="57" spans="1:7" s="5" customFormat="1" ht="15">
      <c r="A57" s="22" t="s">
        <v>68</v>
      </c>
      <c r="B57" s="133" t="s">
        <v>105</v>
      </c>
      <c r="C57" s="134"/>
      <c r="D57" s="134"/>
      <c r="E57" s="134"/>
      <c r="F57" s="135"/>
      <c r="G57" s="45"/>
    </row>
    <row r="58" spans="1:7" s="29" customFormat="1" ht="31">
      <c r="A58" s="23" t="s">
        <v>153</v>
      </c>
      <c r="B58" s="92" t="s">
        <v>19</v>
      </c>
      <c r="C58" s="34" t="s">
        <v>73</v>
      </c>
      <c r="D58" s="18"/>
      <c r="E58" s="18"/>
      <c r="F58" s="18"/>
      <c r="G58" s="33"/>
    </row>
    <row r="59" spans="1:7" s="29" customFormat="1" ht="15.5">
      <c r="A59" s="23" t="s">
        <v>154</v>
      </c>
      <c r="B59" s="92" t="s">
        <v>67</v>
      </c>
      <c r="C59" s="34" t="s">
        <v>73</v>
      </c>
      <c r="D59" s="18"/>
      <c r="E59" s="18"/>
      <c r="F59" s="18"/>
      <c r="G59" s="33"/>
    </row>
    <row r="60" spans="1:7" s="29" customFormat="1" ht="15.5">
      <c r="A60" s="23" t="s">
        <v>155</v>
      </c>
      <c r="B60" s="92" t="s">
        <v>89</v>
      </c>
      <c r="C60" s="34" t="s">
        <v>73</v>
      </c>
      <c r="D60" s="18"/>
      <c r="E60" s="18"/>
      <c r="F60" s="18"/>
      <c r="G60" s="33"/>
    </row>
    <row r="61" spans="1:7" s="5" customFormat="1" ht="15.75" customHeight="1">
      <c r="A61" s="22" t="s">
        <v>94</v>
      </c>
      <c r="B61" s="133" t="s">
        <v>106</v>
      </c>
      <c r="C61" s="134"/>
      <c r="D61" s="134"/>
      <c r="E61" s="134"/>
      <c r="F61" s="135"/>
      <c r="G61" s="45"/>
    </row>
    <row r="62" spans="1:7" s="29" customFormat="1" ht="31">
      <c r="A62" s="23" t="s">
        <v>156</v>
      </c>
      <c r="B62" s="92" t="s">
        <v>19</v>
      </c>
      <c r="C62" s="34" t="s">
        <v>73</v>
      </c>
      <c r="D62" s="18"/>
      <c r="E62" s="18"/>
      <c r="F62" s="18"/>
      <c r="G62" s="33"/>
    </row>
    <row r="63" spans="1:7" s="29" customFormat="1" ht="15.5">
      <c r="A63" s="23" t="s">
        <v>157</v>
      </c>
      <c r="B63" s="92" t="s">
        <v>67</v>
      </c>
      <c r="C63" s="34" t="s">
        <v>73</v>
      </c>
      <c r="D63" s="18"/>
      <c r="E63" s="18"/>
      <c r="F63" s="18"/>
      <c r="G63" s="33"/>
    </row>
    <row r="64" spans="1:7" s="29" customFormat="1" ht="15.5">
      <c r="A64" s="23" t="s">
        <v>158</v>
      </c>
      <c r="B64" s="92" t="s">
        <v>89</v>
      </c>
      <c r="C64" s="34" t="s">
        <v>73</v>
      </c>
      <c r="D64" s="18"/>
      <c r="E64" s="18"/>
      <c r="F64" s="18"/>
      <c r="G64" s="33"/>
    </row>
    <row r="65" spans="1:7" s="5" customFormat="1" ht="15">
      <c r="A65" s="22" t="s">
        <v>159</v>
      </c>
      <c r="B65" s="139" t="s">
        <v>114</v>
      </c>
      <c r="C65" s="140"/>
      <c r="D65" s="140"/>
      <c r="E65" s="140"/>
      <c r="F65" s="141"/>
      <c r="G65" s="45"/>
    </row>
    <row r="66" spans="1:7" s="29" customFormat="1" ht="31">
      <c r="A66" s="23" t="s">
        <v>160</v>
      </c>
      <c r="B66" s="92" t="s">
        <v>19</v>
      </c>
      <c r="C66" s="34" t="s">
        <v>73</v>
      </c>
      <c r="D66" s="18"/>
      <c r="E66" s="18"/>
      <c r="F66" s="18"/>
      <c r="G66" s="33"/>
    </row>
    <row r="67" spans="1:7" s="29" customFormat="1" ht="15.5">
      <c r="A67" s="23" t="s">
        <v>161</v>
      </c>
      <c r="B67" s="92" t="s">
        <v>67</v>
      </c>
      <c r="C67" s="34" t="s">
        <v>73</v>
      </c>
      <c r="D67" s="18"/>
      <c r="E67" s="18"/>
      <c r="F67" s="18"/>
      <c r="G67" s="33"/>
    </row>
    <row r="68" spans="1:7" s="29" customFormat="1" ht="15.5">
      <c r="A68" s="23" t="s">
        <v>162</v>
      </c>
      <c r="B68" s="92" t="s">
        <v>89</v>
      </c>
      <c r="C68" s="34" t="s">
        <v>73</v>
      </c>
      <c r="D68" s="18"/>
      <c r="E68" s="18"/>
      <c r="F68" s="18"/>
      <c r="G68" s="33"/>
    </row>
    <row r="69" spans="1:7" s="5" customFormat="1" ht="15.75" customHeight="1">
      <c r="A69" s="22" t="s">
        <v>163</v>
      </c>
      <c r="B69" s="139" t="s">
        <v>115</v>
      </c>
      <c r="C69" s="140"/>
      <c r="D69" s="140"/>
      <c r="E69" s="140"/>
      <c r="F69" s="141"/>
      <c r="G69" s="45"/>
    </row>
    <row r="70" spans="1:7" s="29" customFormat="1" ht="31">
      <c r="A70" s="23" t="s">
        <v>164</v>
      </c>
      <c r="B70" s="92" t="s">
        <v>19</v>
      </c>
      <c r="C70" s="34" t="s">
        <v>73</v>
      </c>
      <c r="D70" s="18"/>
      <c r="E70" s="18"/>
      <c r="F70" s="18"/>
      <c r="G70" s="33"/>
    </row>
    <row r="71" spans="1:7" s="29" customFormat="1" ht="15.5">
      <c r="A71" s="23" t="s">
        <v>165</v>
      </c>
      <c r="B71" s="92" t="s">
        <v>67</v>
      </c>
      <c r="C71" s="34" t="s">
        <v>73</v>
      </c>
      <c r="D71" s="18"/>
      <c r="E71" s="18"/>
      <c r="F71" s="18"/>
      <c r="G71" s="33"/>
    </row>
    <row r="72" spans="1:7" s="29" customFormat="1" ht="15.5">
      <c r="A72" s="23" t="s">
        <v>166</v>
      </c>
      <c r="B72" s="92" t="s">
        <v>89</v>
      </c>
      <c r="C72" s="34" t="s">
        <v>73</v>
      </c>
      <c r="D72" s="18"/>
      <c r="E72" s="18"/>
      <c r="F72" s="18"/>
      <c r="G72" s="33"/>
    </row>
    <row r="73" spans="1:7" s="5" customFormat="1" ht="15.75" customHeight="1">
      <c r="A73" s="22" t="s">
        <v>167</v>
      </c>
      <c r="B73" s="139" t="s">
        <v>120</v>
      </c>
      <c r="C73" s="140"/>
      <c r="D73" s="140"/>
      <c r="E73" s="140"/>
      <c r="F73" s="141"/>
      <c r="G73" s="45"/>
    </row>
    <row r="74" spans="1:7" s="29" customFormat="1" ht="31">
      <c r="A74" s="23" t="s">
        <v>168</v>
      </c>
      <c r="B74" s="92" t="s">
        <v>19</v>
      </c>
      <c r="C74" s="34" t="s">
        <v>73</v>
      </c>
      <c r="D74" s="18"/>
      <c r="E74" s="18"/>
      <c r="F74" s="18"/>
      <c r="G74" s="33"/>
    </row>
    <row r="75" spans="1:7" s="29" customFormat="1" ht="15.5">
      <c r="A75" s="23" t="s">
        <v>169</v>
      </c>
      <c r="B75" s="92" t="s">
        <v>67</v>
      </c>
      <c r="C75" s="34" t="s">
        <v>73</v>
      </c>
      <c r="D75" s="18"/>
      <c r="E75" s="18"/>
      <c r="F75" s="18"/>
      <c r="G75" s="33"/>
    </row>
    <row r="76" spans="1:7" s="29" customFormat="1" ht="15.5">
      <c r="A76" s="23" t="s">
        <v>170</v>
      </c>
      <c r="B76" s="92" t="s">
        <v>89</v>
      </c>
      <c r="C76" s="34" t="s">
        <v>73</v>
      </c>
      <c r="D76" s="18"/>
      <c r="E76" s="18"/>
      <c r="F76" s="18"/>
      <c r="G76" s="33"/>
    </row>
    <row r="77" spans="1:7" s="5" customFormat="1" ht="15">
      <c r="A77" s="22" t="s">
        <v>171</v>
      </c>
      <c r="B77" s="139" t="s">
        <v>124</v>
      </c>
      <c r="C77" s="140"/>
      <c r="D77" s="140"/>
      <c r="E77" s="140"/>
      <c r="F77" s="141"/>
      <c r="G77" s="45"/>
    </row>
    <row r="78" spans="1:7" s="29" customFormat="1" ht="31">
      <c r="A78" s="23" t="s">
        <v>172</v>
      </c>
      <c r="B78" s="92" t="s">
        <v>19</v>
      </c>
      <c r="C78" s="34" t="s">
        <v>73</v>
      </c>
      <c r="D78" s="18"/>
      <c r="E78" s="18"/>
      <c r="F78" s="18"/>
      <c r="G78" s="33"/>
    </row>
    <row r="79" spans="1:7" s="29" customFormat="1" ht="15.5">
      <c r="A79" s="23" t="s">
        <v>173</v>
      </c>
      <c r="B79" s="92" t="s">
        <v>20</v>
      </c>
      <c r="C79" s="34" t="s">
        <v>73</v>
      </c>
      <c r="D79" s="18"/>
      <c r="E79" s="18"/>
      <c r="F79" s="18"/>
      <c r="G79" s="33"/>
    </row>
    <row r="80" spans="1:7" s="29" customFormat="1" ht="15.5">
      <c r="A80" s="23" t="s">
        <v>174</v>
      </c>
      <c r="B80" s="92" t="s">
        <v>89</v>
      </c>
      <c r="C80" s="34" t="s">
        <v>73</v>
      </c>
      <c r="D80" s="18"/>
      <c r="E80" s="18"/>
      <c r="F80" s="18"/>
      <c r="G80" s="33"/>
    </row>
    <row r="81" spans="1:7" s="5" customFormat="1" ht="15.5">
      <c r="A81" s="23" t="s">
        <v>175</v>
      </c>
      <c r="B81" s="139" t="s">
        <v>130</v>
      </c>
      <c r="C81" s="140"/>
      <c r="D81" s="140"/>
      <c r="E81" s="140"/>
      <c r="F81" s="141"/>
      <c r="G81" s="45"/>
    </row>
    <row r="82" spans="1:7" s="29" customFormat="1" ht="31">
      <c r="A82" s="23" t="s">
        <v>176</v>
      </c>
      <c r="B82" s="92" t="s">
        <v>19</v>
      </c>
      <c r="C82" s="34" t="s">
        <v>73</v>
      </c>
      <c r="D82" s="18"/>
      <c r="E82" s="18"/>
      <c r="F82" s="18"/>
      <c r="G82" s="33"/>
    </row>
    <row r="83" spans="1:7" s="29" customFormat="1" ht="15.5">
      <c r="A83" s="23" t="s">
        <v>177</v>
      </c>
      <c r="B83" s="92" t="s">
        <v>67</v>
      </c>
      <c r="C83" s="34" t="s">
        <v>73</v>
      </c>
      <c r="D83" s="18"/>
      <c r="E83" s="18"/>
      <c r="F83" s="18"/>
      <c r="G83" s="33"/>
    </row>
    <row r="84" spans="1:7" s="29" customFormat="1" ht="15.5">
      <c r="A84" s="23" t="s">
        <v>178</v>
      </c>
      <c r="B84" s="92" t="s">
        <v>89</v>
      </c>
      <c r="C84" s="34" t="s">
        <v>73</v>
      </c>
      <c r="D84" s="18"/>
      <c r="E84" s="18"/>
      <c r="F84" s="18"/>
      <c r="G84" s="33"/>
    </row>
    <row r="85" spans="1:7" s="5" customFormat="1" ht="15">
      <c r="A85" s="3" t="s">
        <v>9</v>
      </c>
      <c r="B85" s="133" t="s">
        <v>135</v>
      </c>
      <c r="C85" s="134"/>
      <c r="D85" s="134"/>
      <c r="E85" s="134"/>
      <c r="F85" s="135"/>
      <c r="G85" s="45"/>
    </row>
    <row r="86" spans="1:7" s="5" customFormat="1" ht="15">
      <c r="A86" s="22" t="s">
        <v>69</v>
      </c>
      <c r="B86" s="136" t="s">
        <v>139</v>
      </c>
      <c r="C86" s="137"/>
      <c r="D86" s="137"/>
      <c r="E86" s="137"/>
      <c r="F86" s="138"/>
      <c r="G86" s="45"/>
    </row>
    <row r="87" spans="1:7" s="29" customFormat="1" ht="31">
      <c r="A87" s="23" t="s">
        <v>136</v>
      </c>
      <c r="B87" s="92" t="s">
        <v>19</v>
      </c>
      <c r="C87" s="34" t="s">
        <v>73</v>
      </c>
      <c r="D87" s="18"/>
      <c r="E87" s="18"/>
      <c r="F87" s="18"/>
      <c r="G87" s="33"/>
    </row>
    <row r="88" spans="1:7" s="29" customFormat="1" ht="15.5">
      <c r="A88" s="23" t="s">
        <v>137</v>
      </c>
      <c r="B88" s="92" t="s">
        <v>67</v>
      </c>
      <c r="C88" s="34" t="s">
        <v>73</v>
      </c>
      <c r="D88" s="18"/>
      <c r="E88" s="18"/>
      <c r="F88" s="18"/>
      <c r="G88" s="33"/>
    </row>
    <row r="89" spans="1:7" s="29" customFormat="1" ht="15.5">
      <c r="A89" s="23" t="s">
        <v>138</v>
      </c>
      <c r="B89" s="92" t="s">
        <v>89</v>
      </c>
      <c r="C89" s="34" t="s">
        <v>73</v>
      </c>
      <c r="D89" s="18"/>
      <c r="E89" s="18"/>
      <c r="F89" s="18"/>
      <c r="G89" s="33"/>
    </row>
    <row r="90" spans="1:7" s="5" customFormat="1" ht="15.75" customHeight="1">
      <c r="A90" s="22" t="s">
        <v>70</v>
      </c>
      <c r="B90" s="136" t="s">
        <v>140</v>
      </c>
      <c r="C90" s="137"/>
      <c r="D90" s="137"/>
      <c r="E90" s="137"/>
      <c r="F90" s="138"/>
      <c r="G90" s="45"/>
    </row>
    <row r="91" spans="1:7" s="29" customFormat="1" ht="31">
      <c r="A91" s="23" t="s">
        <v>179</v>
      </c>
      <c r="B91" s="92" t="s">
        <v>19</v>
      </c>
      <c r="C91" s="34" t="s">
        <v>73</v>
      </c>
      <c r="D91" s="18"/>
      <c r="E91" s="18"/>
      <c r="F91" s="18"/>
      <c r="G91" s="33"/>
    </row>
    <row r="92" spans="1:7" s="29" customFormat="1" ht="15.5">
      <c r="A92" s="23" t="s">
        <v>180</v>
      </c>
      <c r="B92" s="92" t="s">
        <v>67</v>
      </c>
      <c r="C92" s="34" t="s">
        <v>73</v>
      </c>
      <c r="D92" s="18"/>
      <c r="E92" s="18"/>
      <c r="F92" s="18"/>
      <c r="G92" s="33"/>
    </row>
    <row r="93" spans="1:7" s="29" customFormat="1" ht="15.5">
      <c r="A93" s="23" t="s">
        <v>181</v>
      </c>
      <c r="B93" s="92" t="s">
        <v>89</v>
      </c>
      <c r="C93" s="34" t="s">
        <v>73</v>
      </c>
      <c r="D93" s="18"/>
      <c r="E93" s="18"/>
      <c r="F93" s="18"/>
      <c r="G93" s="33"/>
    </row>
    <row r="94" spans="1:7" s="5" customFormat="1" ht="15">
      <c r="A94" s="3" t="s">
        <v>84</v>
      </c>
      <c r="B94" s="133" t="s">
        <v>147</v>
      </c>
      <c r="C94" s="134"/>
      <c r="D94" s="134"/>
      <c r="E94" s="134"/>
      <c r="F94" s="135"/>
      <c r="G94" s="45"/>
    </row>
    <row r="95" spans="1:7" s="5" customFormat="1" ht="15.75" customHeight="1">
      <c r="A95" s="3" t="s">
        <v>182</v>
      </c>
      <c r="B95" s="136" t="s">
        <v>140</v>
      </c>
      <c r="C95" s="137"/>
      <c r="D95" s="137"/>
      <c r="E95" s="137"/>
      <c r="F95" s="138"/>
      <c r="G95" s="45"/>
    </row>
    <row r="96" spans="1:7" s="29" customFormat="1" ht="31">
      <c r="A96" s="23" t="s">
        <v>183</v>
      </c>
      <c r="B96" s="92" t="s">
        <v>19</v>
      </c>
      <c r="C96" s="34" t="s">
        <v>73</v>
      </c>
      <c r="D96" s="18"/>
      <c r="E96" s="18"/>
      <c r="F96" s="18"/>
      <c r="G96" s="33"/>
    </row>
    <row r="97" spans="1:7" s="29" customFormat="1" ht="15.5">
      <c r="A97" s="23" t="s">
        <v>184</v>
      </c>
      <c r="B97" s="92" t="s">
        <v>67</v>
      </c>
      <c r="C97" s="34" t="s">
        <v>73</v>
      </c>
      <c r="D97" s="18"/>
      <c r="E97" s="18"/>
      <c r="F97" s="18"/>
      <c r="G97" s="33"/>
    </row>
    <row r="98" spans="1:7" s="29" customFormat="1" ht="15.5">
      <c r="A98" s="23" t="s">
        <v>185</v>
      </c>
      <c r="B98" s="92" t="s">
        <v>89</v>
      </c>
      <c r="C98" s="34" t="s">
        <v>73</v>
      </c>
      <c r="D98" s="18"/>
      <c r="E98" s="18"/>
      <c r="F98" s="18"/>
      <c r="G98" s="33"/>
    </row>
    <row r="99" spans="1:7" s="5" customFormat="1" ht="15">
      <c r="A99" s="3" t="s">
        <v>186</v>
      </c>
      <c r="B99" s="133" t="s">
        <v>148</v>
      </c>
      <c r="C99" s="134"/>
      <c r="D99" s="134"/>
      <c r="E99" s="134"/>
      <c r="F99" s="135"/>
      <c r="G99" s="45"/>
    </row>
    <row r="100" spans="1:7" s="5" customFormat="1" ht="15">
      <c r="A100" s="22" t="s">
        <v>187</v>
      </c>
      <c r="B100" s="136" t="s">
        <v>149</v>
      </c>
      <c r="C100" s="137"/>
      <c r="D100" s="137"/>
      <c r="E100" s="137"/>
      <c r="F100" s="138"/>
      <c r="G100" s="20"/>
    </row>
    <row r="101" spans="1:7" s="29" customFormat="1" ht="31">
      <c r="A101" s="23" t="s">
        <v>188</v>
      </c>
      <c r="B101" s="92" t="s">
        <v>90</v>
      </c>
      <c r="C101" s="34" t="s">
        <v>73</v>
      </c>
      <c r="D101" s="18"/>
      <c r="E101" s="18"/>
      <c r="F101" s="18"/>
      <c r="G101" s="33"/>
    </row>
    <row r="102" spans="1:7" s="29" customFormat="1" ht="31">
      <c r="A102" s="23" t="s">
        <v>189</v>
      </c>
      <c r="B102" s="92" t="s">
        <v>91</v>
      </c>
      <c r="C102" s="34" t="s">
        <v>73</v>
      </c>
      <c r="D102" s="18"/>
      <c r="E102" s="18"/>
      <c r="F102" s="18"/>
      <c r="G102" s="33"/>
    </row>
    <row r="103" spans="1:7" s="29" customFormat="1" ht="15.5">
      <c r="A103" s="23" t="s">
        <v>190</v>
      </c>
      <c r="B103" s="92" t="s">
        <v>89</v>
      </c>
      <c r="C103" s="34" t="s">
        <v>73</v>
      </c>
      <c r="D103" s="18"/>
      <c r="E103" s="18"/>
      <c r="F103" s="18"/>
      <c r="G103" s="33"/>
    </row>
    <row r="104" spans="1:7" s="5" customFormat="1" ht="31.5" customHeight="1">
      <c r="A104" s="26" t="s">
        <v>47</v>
      </c>
      <c r="B104" s="154" t="s">
        <v>92</v>
      </c>
      <c r="C104" s="154"/>
      <c r="D104" s="154"/>
      <c r="E104" s="154"/>
      <c r="F104" s="154"/>
      <c r="G104" s="45"/>
    </row>
    <row r="105" spans="1:7" s="29" customFormat="1" ht="15.5">
      <c r="A105" s="26" t="s">
        <v>6</v>
      </c>
      <c r="B105" s="88" t="s">
        <v>51</v>
      </c>
      <c r="C105" s="34" t="s">
        <v>46</v>
      </c>
      <c r="D105" s="35" t="s">
        <v>46</v>
      </c>
      <c r="E105" s="35" t="s">
        <v>46</v>
      </c>
      <c r="F105" s="35" t="s">
        <v>46</v>
      </c>
      <c r="G105" s="33"/>
    </row>
    <row r="106" spans="1:7" s="29" customFormat="1" ht="31">
      <c r="A106" s="93" t="s">
        <v>71</v>
      </c>
      <c r="B106" s="94" t="s">
        <v>93</v>
      </c>
      <c r="C106" s="34" t="s">
        <v>73</v>
      </c>
      <c r="D106" s="18"/>
      <c r="E106" s="18"/>
      <c r="F106" s="18"/>
      <c r="G106" s="33"/>
    </row>
    <row r="107" spans="1:7" s="29" customFormat="1" ht="31">
      <c r="A107" s="93" t="s">
        <v>97</v>
      </c>
      <c r="B107" s="94" t="s">
        <v>95</v>
      </c>
      <c r="C107" s="34" t="s">
        <v>73</v>
      </c>
      <c r="D107" s="18"/>
      <c r="E107" s="18"/>
      <c r="F107" s="18"/>
      <c r="G107" s="33"/>
    </row>
    <row r="108" spans="1:7" s="29" customFormat="1" ht="15.5">
      <c r="A108" s="26" t="s">
        <v>13</v>
      </c>
      <c r="B108" s="88" t="s">
        <v>56</v>
      </c>
      <c r="C108" s="34" t="s">
        <v>46</v>
      </c>
      <c r="D108" s="35" t="s">
        <v>46</v>
      </c>
      <c r="E108" s="35" t="s">
        <v>46</v>
      </c>
      <c r="F108" s="35" t="s">
        <v>46</v>
      </c>
      <c r="G108" s="33"/>
    </row>
    <row r="109" spans="1:7" s="29" customFormat="1" ht="31">
      <c r="A109" s="95" t="s">
        <v>80</v>
      </c>
      <c r="B109" s="94" t="s">
        <v>93</v>
      </c>
      <c r="C109" s="34" t="s">
        <v>73</v>
      </c>
      <c r="D109" s="18"/>
      <c r="E109" s="18"/>
      <c r="F109" s="18"/>
      <c r="G109" s="33"/>
    </row>
    <row r="110" spans="1:7" s="29" customFormat="1" ht="31">
      <c r="A110" s="95" t="s">
        <v>81</v>
      </c>
      <c r="B110" s="94" t="s">
        <v>95</v>
      </c>
      <c r="C110" s="34" t="s">
        <v>73</v>
      </c>
      <c r="D110" s="18"/>
      <c r="E110" s="18"/>
      <c r="F110" s="18"/>
      <c r="G110" s="33"/>
    </row>
    <row r="111" spans="1:7" s="29" customFormat="1" ht="15.5">
      <c r="A111" s="95" t="s">
        <v>191</v>
      </c>
      <c r="B111" s="94" t="s">
        <v>11</v>
      </c>
      <c r="C111" s="34" t="s">
        <v>74</v>
      </c>
      <c r="D111" s="18"/>
      <c r="E111" s="18"/>
      <c r="F111" s="18"/>
      <c r="G111" s="33"/>
    </row>
    <row r="112" spans="1:7" s="5" customFormat="1" ht="15">
      <c r="A112" s="22" t="s">
        <v>48</v>
      </c>
      <c r="B112" s="155" t="s">
        <v>57</v>
      </c>
      <c r="C112" s="156"/>
      <c r="D112" s="156"/>
      <c r="E112" s="156"/>
      <c r="F112" s="157"/>
      <c r="G112" s="45"/>
    </row>
    <row r="113" spans="1:7" s="29" customFormat="1" ht="15">
      <c r="A113" s="22" t="s">
        <v>8</v>
      </c>
      <c r="B113" s="158" t="s">
        <v>96</v>
      </c>
      <c r="C113" s="159"/>
      <c r="D113" s="159"/>
      <c r="E113" s="159"/>
      <c r="F113" s="160"/>
      <c r="G113" s="33"/>
    </row>
    <row r="114" spans="1:7" s="29" customFormat="1" ht="46.5">
      <c r="A114" s="23" t="s">
        <v>192</v>
      </c>
      <c r="B114" s="94" t="s">
        <v>225</v>
      </c>
      <c r="C114" s="34" t="s">
        <v>73</v>
      </c>
      <c r="D114" s="18"/>
      <c r="E114" s="18"/>
      <c r="F114" s="18"/>
      <c r="G114" s="33"/>
    </row>
    <row r="115" spans="1:7" s="29" customFormat="1" ht="46.5">
      <c r="A115" s="23" t="s">
        <v>193</v>
      </c>
      <c r="B115" s="94" t="s">
        <v>233</v>
      </c>
      <c r="C115" s="34" t="s">
        <v>73</v>
      </c>
      <c r="D115" s="106"/>
      <c r="E115" s="18"/>
      <c r="F115" s="90"/>
      <c r="G115" s="33"/>
    </row>
    <row r="116" spans="1:7" s="29" customFormat="1" ht="31">
      <c r="A116" s="23" t="s">
        <v>228</v>
      </c>
      <c r="B116" s="94" t="s">
        <v>226</v>
      </c>
      <c r="C116" s="34" t="s">
        <v>73</v>
      </c>
      <c r="D116" s="89"/>
      <c r="E116" s="18"/>
      <c r="F116" s="90"/>
      <c r="G116" s="33"/>
    </row>
    <row r="117" spans="1:7" s="29" customFormat="1" ht="31">
      <c r="A117" s="23" t="s">
        <v>229</v>
      </c>
      <c r="B117" s="94" t="s">
        <v>227</v>
      </c>
      <c r="C117" s="34" t="s">
        <v>73</v>
      </c>
      <c r="D117" s="89"/>
      <c r="E117" s="18"/>
      <c r="F117" s="90"/>
      <c r="G117" s="33"/>
    </row>
    <row r="118" spans="1:7" s="29" customFormat="1" ht="15">
      <c r="A118" s="22" t="s">
        <v>14</v>
      </c>
      <c r="B118" s="158" t="s">
        <v>98</v>
      </c>
      <c r="C118" s="159"/>
      <c r="D118" s="159"/>
      <c r="E118" s="159"/>
      <c r="F118" s="160"/>
      <c r="G118" s="33"/>
    </row>
    <row r="119" spans="1:7" s="29" customFormat="1" ht="46.5">
      <c r="A119" s="23" t="s">
        <v>194</v>
      </c>
      <c r="B119" s="94" t="s">
        <v>234</v>
      </c>
      <c r="C119" s="34" t="s">
        <v>73</v>
      </c>
      <c r="D119" s="18"/>
      <c r="E119" s="18"/>
      <c r="F119" s="18"/>
      <c r="G119" s="33"/>
    </row>
    <row r="120" spans="1:7" s="29" customFormat="1" ht="46.5">
      <c r="A120" s="23" t="s">
        <v>195</v>
      </c>
      <c r="B120" s="94" t="s">
        <v>235</v>
      </c>
      <c r="C120" s="34" t="s">
        <v>73</v>
      </c>
      <c r="D120" s="18"/>
      <c r="E120" s="18"/>
      <c r="F120" s="18"/>
      <c r="G120" s="33"/>
    </row>
    <row r="121" spans="1:7" s="29" customFormat="1" ht="39" customHeight="1">
      <c r="A121" s="23" t="s">
        <v>196</v>
      </c>
      <c r="B121" s="94" t="s">
        <v>232</v>
      </c>
      <c r="C121" s="34" t="s">
        <v>74</v>
      </c>
      <c r="D121" s="18"/>
      <c r="E121" s="18"/>
      <c r="F121" s="18"/>
      <c r="G121" s="33"/>
    </row>
    <row r="122" spans="1:7" s="29" customFormat="1" ht="31">
      <c r="A122" s="96" t="s">
        <v>230</v>
      </c>
      <c r="B122" s="94" t="s">
        <v>236</v>
      </c>
      <c r="C122" s="34" t="s">
        <v>73</v>
      </c>
      <c r="D122" s="18"/>
      <c r="E122" s="18"/>
      <c r="F122" s="18"/>
      <c r="G122" s="33"/>
    </row>
    <row r="123" spans="1:7" s="29" customFormat="1" ht="31">
      <c r="A123" s="23" t="s">
        <v>231</v>
      </c>
      <c r="B123" s="94" t="s">
        <v>237</v>
      </c>
      <c r="C123" s="34" t="s">
        <v>73</v>
      </c>
      <c r="D123" s="18"/>
      <c r="E123" s="18"/>
      <c r="F123" s="18"/>
      <c r="G123" s="33"/>
    </row>
    <row r="124" spans="1:7" s="29" customFormat="1" ht="103.5" customHeight="1">
      <c r="A124" s="22" t="s">
        <v>22</v>
      </c>
      <c r="B124" s="97" t="s">
        <v>197</v>
      </c>
      <c r="C124" s="34" t="s">
        <v>100</v>
      </c>
      <c r="D124" s="18"/>
      <c r="E124" s="18"/>
      <c r="F124" s="18"/>
      <c r="G124" s="33"/>
    </row>
    <row r="125" spans="1:7" s="37" customFormat="1" ht="30" customHeight="1">
      <c r="A125" s="153" t="s">
        <v>101</v>
      </c>
      <c r="B125" s="153"/>
      <c r="C125" s="153"/>
      <c r="D125" s="153"/>
      <c r="E125" s="153"/>
      <c r="F125" s="153"/>
      <c r="G125" s="36"/>
    </row>
    <row r="126" spans="1:7" s="37" customFormat="1" ht="15.5">
      <c r="A126" s="98"/>
      <c r="B126" s="99"/>
      <c r="C126" s="38"/>
      <c r="D126" s="39"/>
      <c r="E126" s="39"/>
      <c r="F126" s="39"/>
      <c r="G126" s="36"/>
    </row>
    <row r="127" spans="1:7" s="37" customFormat="1" ht="15.5">
      <c r="A127" s="98"/>
      <c r="B127" s="100"/>
      <c r="C127" s="38"/>
      <c r="D127" s="39"/>
      <c r="E127" s="39"/>
      <c r="F127" s="39"/>
      <c r="G127" s="36"/>
    </row>
    <row r="128" spans="1:7" s="37" customFormat="1" ht="15.5">
      <c r="A128" s="98"/>
      <c r="B128" s="68" t="s">
        <v>27</v>
      </c>
      <c r="C128" s="40"/>
      <c r="D128" s="41"/>
      <c r="E128" s="31" t="s">
        <v>28</v>
      </c>
      <c r="F128" s="39"/>
      <c r="G128" s="36"/>
    </row>
    <row r="129" spans="1:7" s="37" customFormat="1" ht="15.5">
      <c r="A129" s="98"/>
      <c r="B129" s="100"/>
      <c r="C129" s="130" t="s">
        <v>29</v>
      </c>
      <c r="D129" s="130"/>
      <c r="E129" s="39"/>
      <c r="F129" s="39"/>
      <c r="G129" s="36"/>
    </row>
    <row r="130" spans="1:7" s="37" customFormat="1" ht="15.5">
      <c r="A130" s="98"/>
      <c r="B130" s="100"/>
      <c r="C130" s="38"/>
      <c r="D130" s="39"/>
      <c r="E130" s="39"/>
      <c r="F130" s="39"/>
      <c r="G130" s="36"/>
    </row>
    <row r="131" spans="1:7" s="37" customFormat="1" ht="15.5">
      <c r="A131" s="98"/>
      <c r="B131" s="99"/>
      <c r="C131" s="38"/>
      <c r="D131" s="39"/>
      <c r="E131" s="39"/>
      <c r="F131" s="39"/>
      <c r="G131" s="36"/>
    </row>
    <row r="132" spans="1:7">
      <c r="B132" s="101"/>
    </row>
  </sheetData>
  <mergeCells count="44">
    <mergeCell ref="A125:F125"/>
    <mergeCell ref="C129:D129"/>
    <mergeCell ref="B51:F51"/>
    <mergeCell ref="B104:F104"/>
    <mergeCell ref="B112:F112"/>
    <mergeCell ref="B113:F113"/>
    <mergeCell ref="B118:F118"/>
    <mergeCell ref="B55:F55"/>
    <mergeCell ref="B56:F56"/>
    <mergeCell ref="B57:F57"/>
    <mergeCell ref="B61:F61"/>
    <mergeCell ref="B65:F65"/>
    <mergeCell ref="B69:F69"/>
    <mergeCell ref="B73:F73"/>
    <mergeCell ref="B77:F77"/>
    <mergeCell ref="B95:F95"/>
    <mergeCell ref="B24:F24"/>
    <mergeCell ref="B8:F8"/>
    <mergeCell ref="B36:F36"/>
    <mergeCell ref="B45:F45"/>
    <mergeCell ref="B50:F50"/>
    <mergeCell ref="B28:F28"/>
    <mergeCell ref="B32:F32"/>
    <mergeCell ref="B37:F37"/>
    <mergeCell ref="B41:F41"/>
    <mergeCell ref="B46:F46"/>
    <mergeCell ref="B6:F6"/>
    <mergeCell ref="B7:F7"/>
    <mergeCell ref="B12:F12"/>
    <mergeCell ref="B16:F16"/>
    <mergeCell ref="B20:F20"/>
    <mergeCell ref="A1:F1"/>
    <mergeCell ref="A3:F3"/>
    <mergeCell ref="A4:A5"/>
    <mergeCell ref="B4:B5"/>
    <mergeCell ref="C4:C5"/>
    <mergeCell ref="D4:F4"/>
    <mergeCell ref="B99:F99"/>
    <mergeCell ref="B100:F100"/>
    <mergeCell ref="B81:F81"/>
    <mergeCell ref="B85:F85"/>
    <mergeCell ref="B86:F86"/>
    <mergeCell ref="B90:F90"/>
    <mergeCell ref="B94:F94"/>
  </mergeCells>
  <pageMargins left="0.51181102362204722" right="0.31496062992125984" top="0.74803149606299213" bottom="0.55118110236220474" header="0.31496062992125984" footer="0.31496062992125984"/>
  <pageSetup paperSize="9" scale="58" fitToHeight="3" orientation="portrait" r:id="rId1"/>
  <rowBreaks count="2" manualBreakCount="2">
    <brk id="55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3.1.1</vt:lpstr>
      <vt:lpstr>3.1.2</vt:lpstr>
      <vt:lpstr>3.1.3</vt:lpstr>
      <vt:lpstr>3.2</vt:lpstr>
      <vt:lpstr>'3.2'!Область_печати</vt:lpstr>
    </vt:vector>
  </TitlesOfParts>
  <Company>ОАО "Новосибирскнефтегаз"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 Максим Юрьевич</dc:creator>
  <cp:lastModifiedBy>Хамидулин Саяр Гаярович</cp:lastModifiedBy>
  <cp:lastPrinted>2026-08-24T12:23:35Z</cp:lastPrinted>
  <dcterms:created xsi:type="dcterms:W3CDTF">2015-09-07T12:46:33Z</dcterms:created>
  <dcterms:modified xsi:type="dcterms:W3CDTF">2026-08-28T07:19:45Z</dcterms:modified>
</cp:coreProperties>
</file>